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Office 57\Desktop\Sean\Payroll\Service\"/>
    </mc:Choice>
  </mc:AlternateContent>
  <xr:revisionPtr revIDLastSave="0" documentId="10_ncr:100000_{AF3201A6-3899-4521-950D-48F45167A38F}" xr6:coauthVersionLast="31" xr6:coauthVersionMax="31" xr10:uidLastSave="{00000000-0000-0000-0000-000000000000}"/>
  <bookViews>
    <workbookView xWindow="0" yWindow="0" windowWidth="28800" windowHeight="12210" firstSheet="8" activeTab="21" xr2:uid="{00000000-000D-0000-FFFF-FFFF00000000}"/>
  </bookViews>
  <sheets>
    <sheet name="4.13.18" sheetId="1" r:id="rId1"/>
    <sheet name="4.20.18" sheetId="2" r:id="rId2"/>
    <sheet name="4.27.18" sheetId="3" r:id="rId3"/>
    <sheet name="5.4.18" sheetId="4" r:id="rId4"/>
    <sheet name="5.11.18" sheetId="5" r:id="rId5"/>
    <sheet name="5.18.18" sheetId="6" r:id="rId6"/>
    <sheet name="5.25.18" sheetId="7" r:id="rId7"/>
    <sheet name="6.1.18" sheetId="8" r:id="rId8"/>
    <sheet name="6.8.18" sheetId="9" r:id="rId9"/>
    <sheet name="6.15.18" sheetId="10" r:id="rId10"/>
    <sheet name="6.22.18" sheetId="11" r:id="rId11"/>
    <sheet name="6.29.18" sheetId="12" r:id="rId12"/>
    <sheet name="7.6.18" sheetId="13" r:id="rId13"/>
    <sheet name="7.13.18" sheetId="15" r:id="rId14"/>
    <sheet name="7.20.18" sheetId="16" r:id="rId15"/>
    <sheet name="7.27.18" sheetId="17" r:id="rId16"/>
    <sheet name="8.3.18" sheetId="18" r:id="rId17"/>
    <sheet name="8.10.18" sheetId="19" r:id="rId18"/>
    <sheet name="8.17.18" sheetId="20" r:id="rId19"/>
    <sheet name="8.24.18" sheetId="21" r:id="rId20"/>
    <sheet name="9.7.18" sheetId="22" r:id="rId21"/>
    <sheet name="9.14.18" sheetId="23" r:id="rId2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3" l="1"/>
  <c r="K10" i="23" l="1"/>
  <c r="I10" i="23"/>
  <c r="H10" i="23"/>
  <c r="T10" i="23" s="1"/>
  <c r="D10" i="23"/>
  <c r="B10" i="23"/>
  <c r="S10" i="23" s="1"/>
  <c r="T7" i="23"/>
  <c r="S7" i="23"/>
  <c r="F7" i="23"/>
  <c r="R7" i="23" s="1"/>
  <c r="E7" i="23"/>
  <c r="G7" i="23" s="1"/>
  <c r="O7" i="23" s="1"/>
  <c r="T5" i="23"/>
  <c r="S5" i="23"/>
  <c r="N6" i="23"/>
  <c r="F5" i="23"/>
  <c r="R5" i="23" s="1"/>
  <c r="E5" i="23"/>
  <c r="G5" i="23" l="1"/>
  <c r="R10" i="23"/>
  <c r="G10" i="23"/>
  <c r="O10" i="23"/>
  <c r="P7" i="23"/>
  <c r="N8" i="23"/>
  <c r="Q7" i="23"/>
  <c r="P5" i="23"/>
  <c r="Q5" i="23"/>
  <c r="N8" i="22"/>
  <c r="O5" i="22"/>
  <c r="N6" i="22" s="1"/>
  <c r="K10" i="22"/>
  <c r="I10" i="22"/>
  <c r="S10" i="22" s="1"/>
  <c r="H10" i="22"/>
  <c r="D10" i="22"/>
  <c r="B10" i="22"/>
  <c r="T7" i="22"/>
  <c r="S7" i="22"/>
  <c r="R7" i="22"/>
  <c r="F7" i="22"/>
  <c r="E7" i="22"/>
  <c r="G7" i="22" s="1"/>
  <c r="O7" i="22" s="1"/>
  <c r="P7" i="22" s="1"/>
  <c r="T5" i="22"/>
  <c r="S5" i="22"/>
  <c r="F5" i="22"/>
  <c r="R5" i="22" s="1"/>
  <c r="E5" i="22"/>
  <c r="G5" i="22" s="1"/>
  <c r="Q10" i="23" l="1"/>
  <c r="P10" i="23"/>
  <c r="Q5" i="22"/>
  <c r="T10" i="22"/>
  <c r="R10" i="22"/>
  <c r="P5" i="22"/>
  <c r="G10" i="22"/>
  <c r="Q7" i="22"/>
  <c r="O10" i="22"/>
  <c r="Q10" i="22" s="1"/>
  <c r="O5" i="21"/>
  <c r="O7" i="21"/>
  <c r="P10" i="22" l="1"/>
  <c r="K10" i="21"/>
  <c r="I10" i="21"/>
  <c r="H10" i="21"/>
  <c r="D10" i="21"/>
  <c r="B10" i="21"/>
  <c r="T7" i="21"/>
  <c r="S7" i="21"/>
  <c r="F7" i="21"/>
  <c r="R7" i="21" s="1"/>
  <c r="E7" i="21"/>
  <c r="T5" i="21"/>
  <c r="S5" i="21"/>
  <c r="F5" i="21"/>
  <c r="R5" i="21" s="1"/>
  <c r="E5" i="21"/>
  <c r="S10" i="21" l="1"/>
  <c r="T10" i="21"/>
  <c r="G7" i="21"/>
  <c r="G5" i="21"/>
  <c r="P7" i="21"/>
  <c r="G10" i="21"/>
  <c r="R10" i="21"/>
  <c r="Q7" i="21"/>
  <c r="O7" i="20"/>
  <c r="O10" i="21" l="1"/>
  <c r="Q5" i="21"/>
  <c r="P5" i="21"/>
  <c r="K10" i="20"/>
  <c r="I10" i="20"/>
  <c r="H10" i="20"/>
  <c r="D10" i="20"/>
  <c r="B10" i="20"/>
  <c r="T7" i="20"/>
  <c r="S7" i="20"/>
  <c r="F7" i="20"/>
  <c r="R7" i="20" s="1"/>
  <c r="E7" i="20"/>
  <c r="T5" i="20"/>
  <c r="S5" i="20"/>
  <c r="F5" i="20"/>
  <c r="R5" i="20" s="1"/>
  <c r="E5" i="20"/>
  <c r="Q10" i="21" l="1"/>
  <c r="P10" i="21"/>
  <c r="G5" i="20"/>
  <c r="O5" i="20" s="1"/>
  <c r="O10" i="20" s="1"/>
  <c r="Q10" i="20" s="1"/>
  <c r="G7" i="20"/>
  <c r="S10" i="20"/>
  <c r="T10" i="20"/>
  <c r="G10" i="20"/>
  <c r="N8" i="20"/>
  <c r="Q7" i="20"/>
  <c r="P7" i="20"/>
  <c r="R10" i="20"/>
  <c r="K10" i="19"/>
  <c r="I10" i="19"/>
  <c r="H10" i="19"/>
  <c r="D10" i="19"/>
  <c r="B10" i="19"/>
  <c r="T7" i="19"/>
  <c r="S7" i="19"/>
  <c r="F7" i="19"/>
  <c r="R7" i="19" s="1"/>
  <c r="E7" i="19"/>
  <c r="T5" i="19"/>
  <c r="S5" i="19"/>
  <c r="R5" i="19"/>
  <c r="F5" i="19"/>
  <c r="E5" i="19"/>
  <c r="P5" i="20" l="1"/>
  <c r="Q5" i="20"/>
  <c r="N6" i="20"/>
  <c r="P10" i="20"/>
  <c r="G5" i="19"/>
  <c r="O5" i="19" s="1"/>
  <c r="Q5" i="19" s="1"/>
  <c r="T10" i="19"/>
  <c r="S10" i="19"/>
  <c r="G7" i="19"/>
  <c r="O7" i="19" s="1"/>
  <c r="Q7" i="19" s="1"/>
  <c r="R10" i="19"/>
  <c r="G10" i="19"/>
  <c r="N6" i="19"/>
  <c r="G5" i="18"/>
  <c r="G7" i="18"/>
  <c r="E7" i="18"/>
  <c r="E5" i="18"/>
  <c r="P5" i="19" l="1"/>
  <c r="N8" i="19"/>
  <c r="O10" i="19"/>
  <c r="Q10" i="19" s="1"/>
  <c r="P7" i="19"/>
  <c r="O7" i="18"/>
  <c r="P10" i="19" l="1"/>
  <c r="K10" i="18"/>
  <c r="I10" i="18"/>
  <c r="H10" i="18"/>
  <c r="D10" i="18"/>
  <c r="B10" i="18"/>
  <c r="T7" i="18"/>
  <c r="S7" i="18"/>
  <c r="N8" i="18"/>
  <c r="F7" i="18"/>
  <c r="T5" i="18"/>
  <c r="S5" i="18"/>
  <c r="F5" i="18"/>
  <c r="R5" i="18" s="1"/>
  <c r="R7" i="18" l="1"/>
  <c r="O5" i="18"/>
  <c r="O10" i="18" s="1"/>
  <c r="Q10" i="18" s="1"/>
  <c r="S10" i="18"/>
  <c r="T10" i="18"/>
  <c r="R10" i="18"/>
  <c r="P7" i="18"/>
  <c r="G10" i="18"/>
  <c r="Q7" i="18"/>
  <c r="N7" i="16"/>
  <c r="J10" i="17"/>
  <c r="H10" i="17"/>
  <c r="G10" i="17"/>
  <c r="D10" i="17"/>
  <c r="B10" i="17"/>
  <c r="S7" i="17"/>
  <c r="R7" i="17"/>
  <c r="E7" i="17"/>
  <c r="F7" i="17" s="1"/>
  <c r="N7" i="17" s="1"/>
  <c r="S5" i="17"/>
  <c r="R5" i="17"/>
  <c r="E5" i="17"/>
  <c r="Q5" i="17" s="1"/>
  <c r="P5" i="18" l="1"/>
  <c r="Q5" i="18"/>
  <c r="N6" i="18"/>
  <c r="P10" i="18"/>
  <c r="Q7" i="17"/>
  <c r="R10" i="17"/>
  <c r="S10" i="17"/>
  <c r="M8" i="17"/>
  <c r="P7" i="17"/>
  <c r="O7" i="17"/>
  <c r="Q10" i="17"/>
  <c r="F10" i="17"/>
  <c r="F5" i="17"/>
  <c r="N5" i="17" s="1"/>
  <c r="J10" i="16"/>
  <c r="H10" i="16"/>
  <c r="G10" i="16"/>
  <c r="S10" i="16" s="1"/>
  <c r="D10" i="16"/>
  <c r="B10" i="16"/>
  <c r="S7" i="16"/>
  <c r="R7" i="16"/>
  <c r="E7" i="16"/>
  <c r="Q7" i="16" s="1"/>
  <c r="S5" i="16"/>
  <c r="R5" i="16"/>
  <c r="E5" i="16"/>
  <c r="Q5" i="16" s="1"/>
  <c r="N10" i="17" l="1"/>
  <c r="M6" i="17"/>
  <c r="P5" i="17"/>
  <c r="O5" i="17"/>
  <c r="Q10" i="16"/>
  <c r="R10" i="16"/>
  <c r="F5" i="16"/>
  <c r="F7" i="16"/>
  <c r="F10" i="16"/>
  <c r="J10" i="15"/>
  <c r="H10" i="15"/>
  <c r="G10" i="15"/>
  <c r="S10" i="15" s="1"/>
  <c r="D10" i="15"/>
  <c r="B10" i="15"/>
  <c r="S7" i="15"/>
  <c r="R7" i="15"/>
  <c r="E7" i="15"/>
  <c r="F7" i="15" s="1"/>
  <c r="N7" i="15" s="1"/>
  <c r="S5" i="15"/>
  <c r="R5" i="15"/>
  <c r="E5" i="15"/>
  <c r="F5" i="15" s="1"/>
  <c r="N5" i="15" s="1"/>
  <c r="R10" i="15" l="1"/>
  <c r="P10" i="17"/>
  <c r="O10" i="17"/>
  <c r="N5" i="16"/>
  <c r="M6" i="16" s="1"/>
  <c r="O7" i="16"/>
  <c r="M8" i="16"/>
  <c r="P7" i="16"/>
  <c r="Q7" i="15"/>
  <c r="Q10" i="15"/>
  <c r="Q5" i="15"/>
  <c r="P5" i="15"/>
  <c r="O5" i="15"/>
  <c r="N10" i="15"/>
  <c r="M6" i="15"/>
  <c r="O7" i="15"/>
  <c r="M8" i="15"/>
  <c r="P7" i="15"/>
  <c r="F10" i="15"/>
  <c r="J10" i="13"/>
  <c r="H10" i="13"/>
  <c r="G10" i="13"/>
  <c r="D10" i="13"/>
  <c r="B10" i="13"/>
  <c r="S7" i="13"/>
  <c r="R7" i="13"/>
  <c r="E7" i="13"/>
  <c r="F7" i="13" s="1"/>
  <c r="N7" i="13" s="1"/>
  <c r="S5" i="13"/>
  <c r="R5" i="13"/>
  <c r="E5" i="13"/>
  <c r="F5" i="13" s="1"/>
  <c r="N5" i="13" s="1"/>
  <c r="N10" i="16" l="1"/>
  <c r="P5" i="16"/>
  <c r="O5" i="16"/>
  <c r="P10" i="16"/>
  <c r="O10" i="16"/>
  <c r="P10" i="15"/>
  <c r="O10" i="15"/>
  <c r="R10" i="13"/>
  <c r="S10" i="13"/>
  <c r="Q10" i="13"/>
  <c r="Q5" i="13"/>
  <c r="F10" i="13"/>
  <c r="Q7" i="13"/>
  <c r="O5" i="13"/>
  <c r="N10" i="13"/>
  <c r="M6" i="13"/>
  <c r="P5" i="13"/>
  <c r="P7" i="13"/>
  <c r="O7" i="13"/>
  <c r="M8" i="13"/>
  <c r="J10" i="12"/>
  <c r="H10" i="12"/>
  <c r="G10" i="12"/>
  <c r="D10" i="12"/>
  <c r="B10" i="12"/>
  <c r="S7" i="12"/>
  <c r="R7" i="12"/>
  <c r="E7" i="12"/>
  <c r="F7" i="12" s="1"/>
  <c r="N7" i="12" s="1"/>
  <c r="O7" i="12" s="1"/>
  <c r="S5" i="12"/>
  <c r="R5" i="12"/>
  <c r="E5" i="12"/>
  <c r="F5" i="12" s="1"/>
  <c r="N5" i="12" s="1"/>
  <c r="R10" i="12" l="1"/>
  <c r="S10" i="12"/>
  <c r="P10" i="13"/>
  <c r="O10" i="13"/>
  <c r="Q5" i="12"/>
  <c r="N10" i="12"/>
  <c r="O10" i="12" s="1"/>
  <c r="O5" i="12"/>
  <c r="Q7" i="12"/>
  <c r="Q10" i="12"/>
  <c r="F10" i="12"/>
  <c r="P5" i="12"/>
  <c r="M6" i="12"/>
  <c r="M8" i="12"/>
  <c r="P7" i="12"/>
  <c r="E7" i="11"/>
  <c r="Q7" i="11" s="1"/>
  <c r="S7" i="11"/>
  <c r="R7" i="11"/>
  <c r="J10" i="11"/>
  <c r="H10" i="11"/>
  <c r="G10" i="11"/>
  <c r="S10" i="11" s="1"/>
  <c r="D10" i="11"/>
  <c r="B10" i="11"/>
  <c r="S5" i="11"/>
  <c r="R5" i="11"/>
  <c r="E5" i="11"/>
  <c r="F5" i="11" s="1"/>
  <c r="N5" i="11" s="1"/>
  <c r="Q5" i="11" l="1"/>
  <c r="R10" i="11"/>
  <c r="F7" i="11"/>
  <c r="N7" i="11" s="1"/>
  <c r="N10" i="11" s="1"/>
  <c r="F10" i="11"/>
  <c r="M6" i="11"/>
  <c r="P5" i="11"/>
  <c r="O10" i="11" s="1"/>
  <c r="O5" i="11"/>
  <c r="Q10" i="11"/>
  <c r="J8" i="10"/>
  <c r="H8" i="10"/>
  <c r="G8" i="10"/>
  <c r="D8" i="10"/>
  <c r="B8" i="10"/>
  <c r="S5" i="10"/>
  <c r="R5" i="10"/>
  <c r="Q5" i="10"/>
  <c r="E5" i="10"/>
  <c r="F5" i="10" s="1"/>
  <c r="N5" i="10" s="1"/>
  <c r="R8" i="10" l="1"/>
  <c r="P7" i="11"/>
  <c r="O7" i="11"/>
  <c r="M8" i="11"/>
  <c r="P10" i="11"/>
  <c r="S8" i="10"/>
  <c r="Q8" i="10"/>
  <c r="P5" i="10"/>
  <c r="O8" i="10" s="1"/>
  <c r="O5" i="10"/>
  <c r="M6" i="10"/>
  <c r="N8" i="10"/>
  <c r="P8" i="10" s="1"/>
  <c r="F8" i="10"/>
  <c r="J8" i="9"/>
  <c r="H8" i="9"/>
  <c r="G8" i="9"/>
  <c r="D8" i="9"/>
  <c r="B8" i="9"/>
  <c r="S5" i="9"/>
  <c r="R5" i="9"/>
  <c r="E5" i="9"/>
  <c r="F5" i="9" s="1"/>
  <c r="N5" i="9" s="1"/>
  <c r="Q8" i="9" l="1"/>
  <c r="R8" i="9"/>
  <c r="Q5" i="9"/>
  <c r="S8" i="9"/>
  <c r="O5" i="9"/>
  <c r="P5" i="9"/>
  <c r="O8" i="9" s="1"/>
  <c r="M6" i="9"/>
  <c r="N8" i="9"/>
  <c r="P8" i="9" s="1"/>
  <c r="F8" i="9"/>
  <c r="J8" i="8"/>
  <c r="H8" i="8"/>
  <c r="G8" i="8"/>
  <c r="S8" i="8" s="1"/>
  <c r="D8" i="8"/>
  <c r="B8" i="8"/>
  <c r="S5" i="8"/>
  <c r="R5" i="8"/>
  <c r="E5" i="8"/>
  <c r="F5" i="8" s="1"/>
  <c r="R8" i="8" l="1"/>
  <c r="Q5" i="8"/>
  <c r="Q8" i="8"/>
  <c r="N5" i="8"/>
  <c r="O5" i="8" s="1"/>
  <c r="F8" i="8"/>
  <c r="J8" i="7"/>
  <c r="H8" i="7"/>
  <c r="G8" i="7"/>
  <c r="D8" i="7"/>
  <c r="S5" i="7"/>
  <c r="R5" i="7"/>
  <c r="E5" i="7"/>
  <c r="Q5" i="7" s="1"/>
  <c r="B8" i="7"/>
  <c r="M6" i="8" l="1"/>
  <c r="N8" i="8"/>
  <c r="P8" i="8" s="1"/>
  <c r="P5" i="8"/>
  <c r="O8" i="8" s="1"/>
  <c r="S8" i="7"/>
  <c r="Q8" i="7"/>
  <c r="R8" i="7"/>
  <c r="F8" i="7"/>
  <c r="F5" i="7"/>
  <c r="E5" i="6"/>
  <c r="Q5" i="6" s="1"/>
  <c r="B5" i="6"/>
  <c r="F5" i="6" l="1"/>
  <c r="N5" i="6" s="1"/>
  <c r="N5" i="7"/>
  <c r="J8" i="6"/>
  <c r="H8" i="6"/>
  <c r="G8" i="6"/>
  <c r="D8" i="6"/>
  <c r="B8" i="6"/>
  <c r="S5" i="6"/>
  <c r="R5" i="6"/>
  <c r="O5" i="6" l="1"/>
  <c r="M6" i="6"/>
  <c r="P5" i="7"/>
  <c r="O8" i="7" s="1"/>
  <c r="M6" i="7"/>
  <c r="N8" i="7"/>
  <c r="P8" i="7" s="1"/>
  <c r="O5" i="7"/>
  <c r="R8" i="6"/>
  <c r="S8" i="6"/>
  <c r="Q8" i="6"/>
  <c r="N8" i="6"/>
  <c r="P5" i="6"/>
  <c r="O8" i="6" s="1"/>
  <c r="F8" i="6"/>
  <c r="M10" i="5"/>
  <c r="K10" i="5"/>
  <c r="J10" i="5"/>
  <c r="H10" i="5"/>
  <c r="G10" i="5"/>
  <c r="E8" i="5"/>
  <c r="D8" i="5"/>
  <c r="B8" i="5"/>
  <c r="U6" i="5"/>
  <c r="T6" i="5"/>
  <c r="S6" i="5"/>
  <c r="R6" i="5"/>
  <c r="Q6" i="5"/>
  <c r="U5" i="5"/>
  <c r="T5" i="5"/>
  <c r="S5" i="5"/>
  <c r="I5" i="5"/>
  <c r="P5" i="5" s="1"/>
  <c r="E5" i="5"/>
  <c r="D5" i="5"/>
  <c r="B5" i="5"/>
  <c r="U10" i="5" l="1"/>
  <c r="T10" i="5"/>
  <c r="P8" i="6"/>
  <c r="S10" i="5"/>
  <c r="Q5" i="5"/>
  <c r="R5" i="5"/>
  <c r="P10" i="5"/>
  <c r="I10" i="5"/>
  <c r="M10" i="4"/>
  <c r="K10" i="4"/>
  <c r="J10" i="4"/>
  <c r="U10" i="4" s="1"/>
  <c r="H10" i="4"/>
  <c r="G10" i="4"/>
  <c r="E8" i="4"/>
  <c r="D8" i="4"/>
  <c r="B8" i="4"/>
  <c r="U6" i="4"/>
  <c r="T6" i="4"/>
  <c r="S6" i="4"/>
  <c r="R6" i="4"/>
  <c r="Q6" i="4"/>
  <c r="U5" i="4"/>
  <c r="T5" i="4"/>
  <c r="S5" i="4"/>
  <c r="I5" i="4"/>
  <c r="P5" i="4" s="1"/>
  <c r="E5" i="4"/>
  <c r="D5" i="4"/>
  <c r="B5" i="4"/>
  <c r="T10" i="4" l="1"/>
  <c r="Q10" i="5"/>
  <c r="R10" i="5"/>
  <c r="S10" i="4"/>
  <c r="P10" i="4"/>
  <c r="R10" i="4" s="1"/>
  <c r="R5" i="4"/>
  <c r="Q5" i="4"/>
  <c r="I10" i="4"/>
  <c r="M10" i="3"/>
  <c r="K10" i="3"/>
  <c r="J10" i="3"/>
  <c r="H10" i="3"/>
  <c r="G10" i="3"/>
  <c r="E8" i="3"/>
  <c r="D8" i="3"/>
  <c r="B8" i="3"/>
  <c r="U6" i="3"/>
  <c r="T6" i="3"/>
  <c r="S6" i="3"/>
  <c r="R6" i="3"/>
  <c r="Q6" i="3"/>
  <c r="U5" i="3"/>
  <c r="T5" i="3"/>
  <c r="S5" i="3"/>
  <c r="I5" i="3"/>
  <c r="P5" i="3" s="1"/>
  <c r="E5" i="3"/>
  <c r="D5" i="3"/>
  <c r="B5" i="3"/>
  <c r="Q10" i="4" l="1"/>
  <c r="T10" i="3"/>
  <c r="U10" i="3"/>
  <c r="S10" i="3"/>
  <c r="Q5" i="3"/>
  <c r="P10" i="3"/>
  <c r="R5" i="3"/>
  <c r="I10" i="3"/>
  <c r="M10" i="2"/>
  <c r="K10" i="2"/>
  <c r="J10" i="2"/>
  <c r="H10" i="2"/>
  <c r="G10" i="2"/>
  <c r="T10" i="2" s="1"/>
  <c r="E8" i="2"/>
  <c r="D8" i="2"/>
  <c r="B8" i="2"/>
  <c r="U6" i="2"/>
  <c r="T6" i="2"/>
  <c r="S6" i="2"/>
  <c r="R6" i="2"/>
  <c r="Q6" i="2"/>
  <c r="U5" i="2"/>
  <c r="T5" i="2"/>
  <c r="S5" i="2"/>
  <c r="I5" i="2"/>
  <c r="P5" i="2" s="1"/>
  <c r="E5" i="2"/>
  <c r="D5" i="2"/>
  <c r="B5" i="2"/>
  <c r="Q10" i="3" l="1"/>
  <c r="R10" i="3"/>
  <c r="U10" i="2"/>
  <c r="S10" i="2"/>
  <c r="Q5" i="2"/>
  <c r="R5" i="2"/>
  <c r="P10" i="2"/>
  <c r="I10" i="2"/>
  <c r="B5" i="1"/>
  <c r="D5" i="1"/>
  <c r="E5" i="1"/>
  <c r="I5" i="1"/>
  <c r="P5" i="1" s="1"/>
  <c r="P10" i="1" s="1"/>
  <c r="S5" i="1"/>
  <c r="T5" i="1"/>
  <c r="U5" i="1"/>
  <c r="Q6" i="1"/>
  <c r="R6" i="1"/>
  <c r="S6" i="1"/>
  <c r="T6" i="1"/>
  <c r="U6" i="1"/>
  <c r="B8" i="1"/>
  <c r="D8" i="1"/>
  <c r="E8" i="1"/>
  <c r="G10" i="1"/>
  <c r="H10" i="1"/>
  <c r="I10" i="1"/>
  <c r="J10" i="1"/>
  <c r="K10" i="1"/>
  <c r="T10" i="1" s="1"/>
  <c r="M10" i="1"/>
  <c r="S10" i="1" l="1"/>
  <c r="R5" i="1"/>
  <c r="Q5" i="1"/>
  <c r="R10" i="2"/>
  <c r="Q10" i="2"/>
  <c r="R10" i="1"/>
  <c r="Q10" i="1"/>
  <c r="U10" i="1"/>
  <c r="P10" i="12"/>
</calcChain>
</file>

<file path=xl/sharedStrings.xml><?xml version="1.0" encoding="utf-8"?>
<sst xmlns="http://schemas.openxmlformats.org/spreadsheetml/2006/main" count="698" uniqueCount="70">
  <si>
    <t>45%/20%</t>
  </si>
  <si>
    <t>3 heaters sold for the week dropped margins</t>
  </si>
  <si>
    <t>Dal Total</t>
  </si>
  <si>
    <t>18/hr@&lt;5k,26/hr@&lt;8k,32/hr&gt;8k</t>
  </si>
  <si>
    <t>NONE</t>
  </si>
  <si>
    <t>N/A</t>
  </si>
  <si>
    <t xml:space="preserve">Owed </t>
  </si>
  <si>
    <t>Devon Hourly</t>
  </si>
  <si>
    <t>Devon %</t>
  </si>
  <si>
    <t>Book %</t>
  </si>
  <si>
    <t>Avg. Ticket</t>
  </si>
  <si>
    <t>COGS%</t>
  </si>
  <si>
    <t>LABOR%</t>
  </si>
  <si>
    <t>GP%</t>
  </si>
  <si>
    <t>PAY</t>
  </si>
  <si>
    <t>Pay Rate</t>
  </si>
  <si>
    <t>OT</t>
  </si>
  <si>
    <t>Hrs</t>
  </si>
  <si>
    <t>Warr</t>
  </si>
  <si>
    <t>Jobs</t>
  </si>
  <si>
    <t>Calls</t>
  </si>
  <si>
    <t>GROSS</t>
  </si>
  <si>
    <t>PO'S</t>
  </si>
  <si>
    <t>REV</t>
  </si>
  <si>
    <t>GROSS QB V</t>
  </si>
  <si>
    <t>DIF</t>
  </si>
  <si>
    <t>COGS QB V</t>
  </si>
  <si>
    <t>REV QB V</t>
  </si>
  <si>
    <t>18%-20%</t>
  </si>
  <si>
    <t>GOALS:</t>
  </si>
  <si>
    <t>*</t>
  </si>
  <si>
    <t>(NEG AMT MEANS $ MISSING IN QB)</t>
  </si>
  <si>
    <t>SEAN/OMAR'S</t>
  </si>
  <si>
    <t>VALORIE'S</t>
  </si>
  <si>
    <t>*Subtracted 30 minutes per day for lunch</t>
  </si>
  <si>
    <t>heater sold for the week dropped margins</t>
  </si>
  <si>
    <t>51%/20%</t>
  </si>
  <si>
    <t>REV ADJ</t>
  </si>
  <si>
    <t>SALES TAX</t>
  </si>
  <si>
    <t>PAY ADJ</t>
  </si>
  <si>
    <t>PAY RATE</t>
  </si>
  <si>
    <t>PO</t>
  </si>
  <si>
    <t>TOTALS</t>
  </si>
  <si>
    <t>DEVON</t>
  </si>
  <si>
    <t>HOURLY EST</t>
  </si>
  <si>
    <t>PAY DATE:</t>
  </si>
  <si>
    <t>5.18.18</t>
  </si>
  <si>
    <t>6.1.18</t>
  </si>
  <si>
    <t>5.25.18</t>
  </si>
  <si>
    <t>Deduct 196.79 total in increments of $20.00 until balance is paid.</t>
  </si>
  <si>
    <t>6.15.18</t>
  </si>
  <si>
    <t>6.8.18</t>
  </si>
  <si>
    <t>KEVIN</t>
  </si>
  <si>
    <t>6.22.18</t>
  </si>
  <si>
    <t>6.29.18</t>
  </si>
  <si>
    <t>7.6.18</t>
  </si>
  <si>
    <t>Note: Add $15.04 to Kevin - non taxable - for gas.</t>
  </si>
  <si>
    <t>Note: Kevin was off one day - pay is based on exact hours worked</t>
  </si>
  <si>
    <t>7.13.18</t>
  </si>
  <si>
    <t>Note: Add $72.35 to Kevin for gas - non taxable</t>
  </si>
  <si>
    <t>Note: Kevin pay adj is for filter cleans</t>
  </si>
  <si>
    <t>7.20.18</t>
  </si>
  <si>
    <t xml:space="preserve"> </t>
  </si>
  <si>
    <t>Note: Devon sold heater: dropped margins and increased COGS</t>
  </si>
  <si>
    <t>7.27.18</t>
  </si>
  <si>
    <t>FRAN TAX</t>
  </si>
  <si>
    <t>Note: Kevin picked up 1 new weekly as well - 5 of his jobs/calls were filter cleans</t>
  </si>
  <si>
    <t>Kevin picked up 1 new weekly</t>
  </si>
  <si>
    <t>9.7.18</t>
  </si>
  <si>
    <t>HOPPER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</si>
</sst>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4">
    <xf numFmtId="0" fontId="0" fillId="0" borderId="0" xfId="0"/>
    <xf numFmtId="9" fontId="2" fillId="2" borderId="1" xfId="3" applyFont="1" applyFill="1" applyBorder="1" applyAlignment="1">
      <alignment horizontal="center" vertical="center"/>
    </xf>
    <xf numFmtId="44" fontId="2" fillId="2" borderId="1" xfId="2" applyFont="1" applyFill="1" applyBorder="1" applyAlignment="1">
      <alignment horizontal="left" vertical="center"/>
    </xf>
    <xf numFmtId="9" fontId="2" fillId="2" borderId="2" xfId="3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horizontal="center" vertical="center"/>
    </xf>
    <xf numFmtId="43" fontId="0" fillId="0" borderId="0" xfId="1" applyFont="1" applyFill="1"/>
    <xf numFmtId="43" fontId="0" fillId="0" borderId="0" xfId="1" applyFont="1"/>
    <xf numFmtId="0" fontId="3" fillId="0" borderId="0" xfId="4"/>
    <xf numFmtId="9" fontId="1" fillId="2" borderId="4" xfId="3" applyFont="1" applyFill="1" applyBorder="1" applyAlignment="1">
      <alignment horizontal="center" vertical="center"/>
    </xf>
    <xf numFmtId="44" fontId="1" fillId="2" borderId="0" xfId="2" applyFont="1" applyFill="1" applyBorder="1" applyAlignment="1">
      <alignment horizontal="left" vertical="center"/>
    </xf>
    <xf numFmtId="9" fontId="1" fillId="2" borderId="0" xfId="3" applyFont="1" applyFill="1" applyBorder="1" applyAlignment="1">
      <alignment horizontal="center" vertical="center"/>
    </xf>
    <xf numFmtId="9" fontId="1" fillId="2" borderId="0" xfId="3" applyNumberFormat="1" applyFont="1" applyFill="1" applyBorder="1" applyAlignment="1">
      <alignment horizontal="center" vertical="center"/>
    </xf>
    <xf numFmtId="44" fontId="1" fillId="3" borderId="5" xfId="2" applyFont="1" applyFill="1" applyBorder="1" applyAlignment="1">
      <alignment horizontal="left" vertical="center"/>
    </xf>
    <xf numFmtId="43" fontId="0" fillId="4" borderId="0" xfId="1" applyFont="1" applyFill="1"/>
    <xf numFmtId="9" fontId="1" fillId="2" borderId="9" xfId="3" applyFont="1" applyFill="1" applyBorder="1" applyAlignment="1">
      <alignment horizontal="center" vertical="center"/>
    </xf>
    <xf numFmtId="9" fontId="1" fillId="5" borderId="1" xfId="3" applyFont="1" applyFill="1" applyBorder="1" applyAlignment="1">
      <alignment horizontal="center" vertical="center"/>
    </xf>
    <xf numFmtId="44" fontId="1" fillId="5" borderId="1" xfId="2" applyFont="1" applyFill="1" applyBorder="1" applyAlignment="1">
      <alignment horizontal="left" vertical="center"/>
    </xf>
    <xf numFmtId="9" fontId="1" fillId="5" borderId="2" xfId="3" applyNumberFormat="1" applyFont="1" applyFill="1" applyBorder="1" applyAlignment="1">
      <alignment horizontal="center" vertical="center"/>
    </xf>
    <xf numFmtId="44" fontId="1" fillId="5" borderId="8" xfId="2" applyFont="1" applyFill="1" applyBorder="1" applyAlignment="1">
      <alignment horizontal="left" vertical="center"/>
    </xf>
    <xf numFmtId="9" fontId="1" fillId="5" borderId="7" xfId="3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" fontId="1" fillId="5" borderId="1" xfId="2" applyNumberFormat="1" applyFont="1" applyFill="1" applyBorder="1" applyAlignment="1">
      <alignment horizontal="center" vertical="center"/>
    </xf>
    <xf numFmtId="44" fontId="0" fillId="5" borderId="1" xfId="2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9" fontId="1" fillId="2" borderId="5" xfId="3" applyFont="1" applyFill="1" applyBorder="1" applyAlignment="1">
      <alignment horizontal="center" vertical="center"/>
    </xf>
    <xf numFmtId="44" fontId="1" fillId="2" borderId="5" xfId="2" applyFont="1" applyFill="1" applyBorder="1" applyAlignment="1">
      <alignment horizontal="left" vertical="center"/>
    </xf>
    <xf numFmtId="9" fontId="1" fillId="2" borderId="9" xfId="3" applyNumberFormat="1" applyFont="1" applyFill="1" applyBorder="1" applyAlignment="1">
      <alignment horizontal="center" vertical="center"/>
    </xf>
    <xf numFmtId="44" fontId="1" fillId="3" borderId="4" xfId="2" applyFont="1" applyFill="1" applyBorder="1" applyAlignment="1">
      <alignment horizontal="left" vertical="center"/>
    </xf>
    <xf numFmtId="44" fontId="1" fillId="3" borderId="8" xfId="2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" fontId="1" fillId="3" borderId="5" xfId="2" applyNumberFormat="1" applyFont="1" applyFill="1" applyBorder="1" applyAlignment="1">
      <alignment horizontal="center" vertical="center"/>
    </xf>
    <xf numFmtId="44" fontId="0" fillId="3" borderId="9" xfId="2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44" fontId="1" fillId="3" borderId="10" xfId="2" applyFont="1" applyFill="1" applyBorder="1" applyAlignment="1">
      <alignment horizontal="left" vertical="center"/>
    </xf>
    <xf numFmtId="9" fontId="1" fillId="3" borderId="13" xfId="3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3" fontId="0" fillId="0" borderId="0" xfId="1" applyFont="1" applyFill="1" applyAlignment="1">
      <alignment horizontal="center"/>
    </xf>
    <xf numFmtId="43" fontId="2" fillId="0" borderId="0" xfId="1" applyFont="1" applyAlignment="1">
      <alignment horizontal="center"/>
    </xf>
    <xf numFmtId="9" fontId="2" fillId="6" borderId="0" xfId="2" applyNumberFormat="1" applyFont="1" applyFill="1" applyAlignment="1">
      <alignment horizontal="center"/>
    </xf>
    <xf numFmtId="44" fontId="2" fillId="6" borderId="0" xfId="2" applyFont="1" applyFill="1" applyAlignment="1">
      <alignment horizontal="center"/>
    </xf>
    <xf numFmtId="9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 wrapText="1"/>
    </xf>
    <xf numFmtId="44" fontId="0" fillId="0" borderId="0" xfId="2" applyFont="1"/>
    <xf numFmtId="0" fontId="0" fillId="0" borderId="0" xfId="0" applyFill="1"/>
    <xf numFmtId="0" fontId="2" fillId="4" borderId="0" xfId="0" applyFont="1" applyFill="1" applyAlignment="1">
      <alignment horizontal="center"/>
    </xf>
    <xf numFmtId="9" fontId="0" fillId="0" borderId="0" xfId="0" applyNumberFormat="1" applyAlignment="1">
      <alignment horizontal="left"/>
    </xf>
    <xf numFmtId="9" fontId="0" fillId="3" borderId="0" xfId="0" applyNumberFormat="1" applyFill="1" applyAlignment="1">
      <alignment horizontal="left"/>
    </xf>
    <xf numFmtId="9" fontId="0" fillId="4" borderId="0" xfId="0" applyNumberFormat="1" applyFill="1" applyAlignment="1">
      <alignment horizontal="left"/>
    </xf>
    <xf numFmtId="44" fontId="0" fillId="0" borderId="0" xfId="2" applyFont="1" applyAlignment="1">
      <alignment horizontal="center"/>
    </xf>
    <xf numFmtId="44" fontId="0" fillId="0" borderId="9" xfId="2" applyFont="1" applyFill="1" applyBorder="1" applyAlignment="1">
      <alignment horizontal="left" vertical="center"/>
    </xf>
    <xf numFmtId="44" fontId="1" fillId="0" borderId="5" xfId="2" applyFont="1" applyFill="1" applyBorder="1" applyAlignment="1">
      <alignment horizontal="left" vertical="center"/>
    </xf>
    <xf numFmtId="1" fontId="1" fillId="0" borderId="5" xfId="2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9" fontId="1" fillId="0" borderId="13" xfId="3" applyFont="1" applyFill="1" applyBorder="1" applyAlignment="1">
      <alignment horizontal="center" vertical="center"/>
    </xf>
    <xf numFmtId="44" fontId="1" fillId="0" borderId="10" xfId="2" applyFont="1" applyFill="1" applyBorder="1" applyAlignment="1">
      <alignment horizontal="left" vertical="center"/>
    </xf>
    <xf numFmtId="44" fontId="1" fillId="0" borderId="4" xfId="2" applyFont="1" applyFill="1" applyBorder="1" applyAlignment="1">
      <alignment horizontal="left" vertical="center"/>
    </xf>
    <xf numFmtId="14" fontId="0" fillId="3" borderId="0" xfId="2" applyNumberFormat="1" applyFont="1" applyFill="1"/>
    <xf numFmtId="0" fontId="2" fillId="5" borderId="8" xfId="0" applyFont="1" applyFill="1" applyBorder="1" applyAlignment="1">
      <alignment horizontal="center" vertical="center"/>
    </xf>
    <xf numFmtId="44" fontId="0" fillId="3" borderId="14" xfId="2" applyFont="1" applyFill="1" applyBorder="1" applyAlignment="1">
      <alignment horizontal="center" vertical="center"/>
    </xf>
    <xf numFmtId="44" fontId="0" fillId="0" borderId="0" xfId="2" applyFont="1" applyFill="1"/>
    <xf numFmtId="44" fontId="2" fillId="0" borderId="0" xfId="2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4" fontId="1" fillId="0" borderId="8" xfId="2" applyFont="1" applyFill="1" applyBorder="1" applyAlignment="1">
      <alignment horizontal="center" vertical="center"/>
    </xf>
    <xf numFmtId="9" fontId="1" fillId="0" borderId="5" xfId="3" applyFont="1" applyFill="1" applyBorder="1" applyAlignment="1">
      <alignment horizontal="center" vertical="center"/>
    </xf>
    <xf numFmtId="44" fontId="1" fillId="0" borderId="9" xfId="2" applyFont="1" applyFill="1" applyBorder="1" applyAlignment="1">
      <alignment horizontal="left" vertical="center"/>
    </xf>
    <xf numFmtId="44" fontId="0" fillId="0" borderId="8" xfId="2" applyFont="1" applyFill="1" applyBorder="1" applyAlignment="1">
      <alignment horizontal="left" vertical="center"/>
    </xf>
    <xf numFmtId="44" fontId="0" fillId="0" borderId="4" xfId="2" applyFont="1" applyFill="1" applyBorder="1" applyAlignment="1">
      <alignment horizontal="left" vertical="center"/>
    </xf>
    <xf numFmtId="44" fontId="1" fillId="0" borderId="8" xfId="2" applyFont="1" applyFill="1" applyBorder="1" applyAlignment="1">
      <alignment horizontal="left" vertical="center"/>
    </xf>
    <xf numFmtId="44" fontId="1" fillId="2" borderId="8" xfId="2" applyFont="1" applyFill="1" applyBorder="1" applyAlignment="1">
      <alignment horizontal="left" vertical="center"/>
    </xf>
    <xf numFmtId="1" fontId="1" fillId="0" borderId="8" xfId="2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9" fontId="1" fillId="2" borderId="4" xfId="3" applyNumberFormat="1" applyFont="1" applyFill="1" applyBorder="1" applyAlignment="1">
      <alignment horizontal="center" vertical="center"/>
    </xf>
    <xf numFmtId="9" fontId="1" fillId="2" borderId="8" xfId="3" applyFont="1" applyFill="1" applyBorder="1" applyAlignment="1">
      <alignment horizontal="center" vertical="center"/>
    </xf>
    <xf numFmtId="9" fontId="1" fillId="0" borderId="0" xfId="3" applyFont="1" applyFill="1" applyAlignment="1">
      <alignment horizontal="center"/>
    </xf>
    <xf numFmtId="44" fontId="1" fillId="0" borderId="5" xfId="2" applyFont="1" applyFill="1" applyBorder="1" applyAlignment="1">
      <alignment horizontal="center" vertical="center"/>
    </xf>
    <xf numFmtId="44" fontId="0" fillId="5" borderId="9" xfId="2" applyFont="1" applyFill="1" applyBorder="1" applyAlignment="1">
      <alignment horizontal="left" vertical="center"/>
    </xf>
    <xf numFmtId="44" fontId="1" fillId="5" borderId="5" xfId="2" applyFont="1" applyFill="1" applyBorder="1" applyAlignment="1">
      <alignment horizontal="left" vertical="center"/>
    </xf>
    <xf numFmtId="1" fontId="1" fillId="5" borderId="5" xfId="2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44" fontId="0" fillId="5" borderId="14" xfId="2" applyFont="1" applyFill="1" applyBorder="1" applyAlignment="1">
      <alignment horizontal="center" vertical="center"/>
    </xf>
    <xf numFmtId="9" fontId="1" fillId="5" borderId="13" xfId="3" applyFont="1" applyFill="1" applyBorder="1" applyAlignment="1">
      <alignment horizontal="center" vertical="center"/>
    </xf>
    <xf numFmtId="44" fontId="1" fillId="5" borderId="10" xfId="2" applyFont="1" applyFill="1" applyBorder="1" applyAlignment="1">
      <alignment horizontal="left" vertical="center"/>
    </xf>
    <xf numFmtId="9" fontId="1" fillId="5" borderId="9" xfId="3" applyNumberFormat="1" applyFont="1" applyFill="1" applyBorder="1" applyAlignment="1">
      <alignment horizontal="center" vertical="center"/>
    </xf>
    <xf numFmtId="9" fontId="1" fillId="5" borderId="5" xfId="3" applyFont="1" applyFill="1" applyBorder="1" applyAlignment="1">
      <alignment horizontal="center" vertical="center"/>
    </xf>
    <xf numFmtId="44" fontId="0" fillId="5" borderId="8" xfId="2" applyFont="1" applyFill="1" applyBorder="1" applyAlignment="1">
      <alignment horizontal="left" vertical="center"/>
    </xf>
    <xf numFmtId="44" fontId="0" fillId="5" borderId="4" xfId="2" applyFont="1" applyFill="1" applyBorder="1" applyAlignment="1">
      <alignment horizontal="left" vertical="center"/>
    </xf>
    <xf numFmtId="1" fontId="1" fillId="5" borderId="8" xfId="2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44" fontId="1" fillId="5" borderId="8" xfId="2" applyFont="1" applyFill="1" applyBorder="1" applyAlignment="1">
      <alignment horizontal="center" vertical="center"/>
    </xf>
    <xf numFmtId="44" fontId="1" fillId="5" borderId="4" xfId="2" applyFont="1" applyFill="1" applyBorder="1" applyAlignment="1">
      <alignment horizontal="left" vertical="center"/>
    </xf>
    <xf numFmtId="9" fontId="1" fillId="5" borderId="4" xfId="3" applyNumberFormat="1" applyFont="1" applyFill="1" applyBorder="1" applyAlignment="1">
      <alignment horizontal="center" vertical="center"/>
    </xf>
    <xf numFmtId="9" fontId="1" fillId="5" borderId="8" xfId="3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/>
    </xf>
    <xf numFmtId="10" fontId="2" fillId="0" borderId="1" xfId="3" applyNumberFormat="1" applyFont="1" applyFill="1" applyBorder="1" applyAlignment="1">
      <alignment horizontal="center" vertical="center"/>
    </xf>
    <xf numFmtId="44" fontId="1" fillId="0" borderId="13" xfId="2" applyFont="1" applyFill="1" applyBorder="1" applyAlignment="1">
      <alignment horizontal="center" vertical="center"/>
    </xf>
    <xf numFmtId="164" fontId="2" fillId="2" borderId="1" xfId="3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12" xfId="2" applyNumberFormat="1" applyFont="1" applyFill="1" applyBorder="1" applyAlignment="1">
      <alignment horizontal="center" vertical="center"/>
    </xf>
    <xf numFmtId="1" fontId="0" fillId="2" borderId="11" xfId="2" applyNumberFormat="1" applyFont="1" applyFill="1" applyBorder="1" applyAlignment="1">
      <alignment horizontal="center" vertical="center"/>
    </xf>
    <xf numFmtId="1" fontId="0" fillId="2" borderId="10" xfId="2" applyNumberFormat="1" applyFont="1" applyFill="1" applyBorder="1" applyAlignment="1">
      <alignment horizontal="center" vertical="center"/>
    </xf>
    <xf numFmtId="1" fontId="0" fillId="2" borderId="7" xfId="2" applyNumberFormat="1" applyFont="1" applyFill="1" applyBorder="1" applyAlignment="1">
      <alignment horizontal="center" vertical="center"/>
    </xf>
    <xf numFmtId="1" fontId="0" fillId="2" borderId="6" xfId="2" applyNumberFormat="1" applyFont="1" applyFill="1" applyBorder="1" applyAlignment="1">
      <alignment horizontal="center" vertical="center"/>
    </xf>
    <xf numFmtId="1" fontId="0" fillId="2" borderId="4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8/hr@%3C5k,26/hr@%3C8k,32/hr%3E8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8/hr@%3C5k,26/hr@%3C8k,32/hr%3E8k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18/hr@%3C5k,26/hr@%3C8k,32/hr%3E8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18/hr@%3C5k,26/hr@%3C8k,32/hr%3E8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18/hr@%3C5k,26/hr@%3C8k,32/hr%3E8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"/>
  <sheetViews>
    <sheetView zoomScale="115" zoomScaleNormal="115" workbookViewId="0">
      <selection activeCell="P5" sqref="P5"/>
    </sheetView>
  </sheetViews>
  <sheetFormatPr defaultColWidth="8.85546875" defaultRowHeight="15" x14ac:dyDescent="0.25"/>
  <cols>
    <col min="5" max="5" width="18.42578125" customWidth="1"/>
    <col min="6" max="6" width="16.140625" customWidth="1"/>
    <col min="7" max="7" width="14.85546875" customWidth="1"/>
    <col min="8" max="8" width="12.28515625" customWidth="1"/>
    <col min="9" max="9" width="11.85546875" customWidth="1"/>
    <col min="16" max="16" width="11.28515625" customWidth="1"/>
    <col min="20" max="20" width="11" customWidth="1"/>
  </cols>
  <sheetData>
    <row r="1" spans="1:22" x14ac:dyDescent="0.25">
      <c r="A1" s="56">
        <v>1</v>
      </c>
      <c r="B1" s="56"/>
      <c r="C1" s="56"/>
      <c r="D1" s="56"/>
      <c r="E1" s="56"/>
      <c r="F1" s="59"/>
      <c r="G1" s="53"/>
      <c r="M1" t="s">
        <v>34</v>
      </c>
      <c r="N1" s="54"/>
      <c r="O1" s="54"/>
      <c r="P1" s="54"/>
      <c r="Q1" s="54"/>
      <c r="R1" s="54"/>
      <c r="S1" s="54"/>
      <c r="U1" s="53"/>
    </row>
    <row r="2" spans="1:22" x14ac:dyDescent="0.25">
      <c r="A2" s="58" t="s">
        <v>33</v>
      </c>
      <c r="B2" s="57" t="s">
        <v>32</v>
      </c>
      <c r="C2" s="56"/>
      <c r="D2" s="56"/>
      <c r="E2" s="56">
        <v>11</v>
      </c>
      <c r="F2" s="55"/>
      <c r="G2" s="53"/>
      <c r="N2" s="54"/>
      <c r="O2" s="54"/>
      <c r="P2" s="54"/>
      <c r="Q2" s="54"/>
      <c r="R2" s="54"/>
      <c r="S2" s="54"/>
      <c r="U2" s="53"/>
    </row>
    <row r="3" spans="1:22" ht="90" x14ac:dyDescent="0.25">
      <c r="A3" s="51"/>
      <c r="B3" s="52" t="s">
        <v>31</v>
      </c>
      <c r="C3" s="51"/>
      <c r="D3" s="51"/>
      <c r="E3" s="51"/>
      <c r="F3" s="50"/>
      <c r="G3" s="50"/>
      <c r="H3" s="49"/>
      <c r="I3" s="49"/>
      <c r="J3" s="49"/>
      <c r="K3" s="49"/>
      <c r="L3" s="49"/>
      <c r="M3" s="49" t="s">
        <v>30</v>
      </c>
      <c r="N3" s="48"/>
      <c r="O3" s="48"/>
      <c r="P3" s="47" t="s">
        <v>29</v>
      </c>
      <c r="Q3" s="46">
        <v>0.6</v>
      </c>
      <c r="R3" s="46" t="s">
        <v>28</v>
      </c>
      <c r="S3" s="46">
        <v>0.2</v>
      </c>
      <c r="T3" s="45">
        <v>550</v>
      </c>
      <c r="U3" s="44">
        <v>0.6</v>
      </c>
    </row>
    <row r="4" spans="1:22" x14ac:dyDescent="0.25">
      <c r="A4" s="8" t="s">
        <v>27</v>
      </c>
      <c r="B4" s="43" t="s">
        <v>25</v>
      </c>
      <c r="C4" s="8" t="s">
        <v>26</v>
      </c>
      <c r="D4" s="42" t="s">
        <v>25</v>
      </c>
      <c r="E4" s="8" t="s">
        <v>24</v>
      </c>
      <c r="F4" s="41"/>
      <c r="G4" s="5" t="s">
        <v>23</v>
      </c>
      <c r="H4" s="5" t="s">
        <v>22</v>
      </c>
      <c r="I4" s="5" t="s">
        <v>21</v>
      </c>
      <c r="J4" s="5" t="s">
        <v>20</v>
      </c>
      <c r="K4" s="5" t="s">
        <v>19</v>
      </c>
      <c r="L4" s="5" t="s">
        <v>18</v>
      </c>
      <c r="M4" s="5" t="s">
        <v>17</v>
      </c>
      <c r="N4" s="5" t="s">
        <v>16</v>
      </c>
      <c r="O4" s="40" t="s">
        <v>15</v>
      </c>
      <c r="P4" s="39" t="s">
        <v>14</v>
      </c>
      <c r="Q4" s="5" t="s">
        <v>13</v>
      </c>
      <c r="R4" s="5" t="s">
        <v>12</v>
      </c>
      <c r="S4" s="5" t="s">
        <v>11</v>
      </c>
      <c r="T4" s="5" t="s">
        <v>10</v>
      </c>
      <c r="U4" s="5" t="s">
        <v>9</v>
      </c>
    </row>
    <row r="5" spans="1:22" x14ac:dyDescent="0.25">
      <c r="A5" s="15"/>
      <c r="B5" s="7">
        <f>+A5-G5</f>
        <v>-13749.06</v>
      </c>
      <c r="C5" s="15"/>
      <c r="D5" s="7">
        <f>+C5-H5</f>
        <v>-6705.05</v>
      </c>
      <c r="E5" s="7">
        <f>+A5-C5</f>
        <v>0</v>
      </c>
      <c r="F5" s="38" t="s">
        <v>8</v>
      </c>
      <c r="G5" s="34">
        <v>13749.06</v>
      </c>
      <c r="H5" s="14">
        <v>6705.05</v>
      </c>
      <c r="I5" s="27">
        <f>+G5-H5</f>
        <v>7044.0099999999993</v>
      </c>
      <c r="J5" s="33">
        <v>15</v>
      </c>
      <c r="K5" s="33">
        <v>8</v>
      </c>
      <c r="L5" s="33">
        <v>4</v>
      </c>
      <c r="M5" s="32">
        <v>45</v>
      </c>
      <c r="N5" s="31"/>
      <c r="O5" s="37">
        <v>0.25</v>
      </c>
      <c r="P5" s="36">
        <f>O5*I5</f>
        <v>1761.0024999999998</v>
      </c>
      <c r="Q5" s="28">
        <f>SUM(A1)-SUM(P5,H5)/G5</f>
        <v>0.38424499565788495</v>
      </c>
      <c r="R5" s="26">
        <f>+P5/G5</f>
        <v>0.12808166521929498</v>
      </c>
      <c r="S5" s="26">
        <f>+H5/G5</f>
        <v>0.48767333912282007</v>
      </c>
      <c r="T5" s="27">
        <f>+G5/K5</f>
        <v>1718.6324999999999</v>
      </c>
      <c r="U5" s="26">
        <f>K5/J5</f>
        <v>0.53333333333333333</v>
      </c>
    </row>
    <row r="6" spans="1:22" x14ac:dyDescent="0.25">
      <c r="A6" s="15"/>
      <c r="B6" s="7"/>
      <c r="C6" s="15"/>
      <c r="D6" s="7"/>
      <c r="E6" s="7"/>
      <c r="F6" s="35" t="s">
        <v>7</v>
      </c>
      <c r="G6" s="34">
        <v>0</v>
      </c>
      <c r="H6" s="14">
        <v>0</v>
      </c>
      <c r="I6" s="27">
        <v>0</v>
      </c>
      <c r="J6" s="33">
        <v>0</v>
      </c>
      <c r="K6" s="33">
        <v>0</v>
      </c>
      <c r="L6" s="33">
        <v>0</v>
      </c>
      <c r="M6" s="32">
        <v>0</v>
      </c>
      <c r="N6" s="31"/>
      <c r="O6" s="30">
        <v>18.75</v>
      </c>
      <c r="P6" s="29">
        <v>0</v>
      </c>
      <c r="Q6" s="28" t="e">
        <f>SUM(A1)-SUM(P6,H6)/G6</f>
        <v>#DIV/0!</v>
      </c>
      <c r="R6" s="26" t="e">
        <f>+P6/G6</f>
        <v>#DIV/0!</v>
      </c>
      <c r="S6" s="26" t="e">
        <f>+H6/G6</f>
        <v>#DIV/0!</v>
      </c>
      <c r="T6" s="27" t="e">
        <f>+G6/K6</f>
        <v>#DIV/0!</v>
      </c>
      <c r="U6" s="26" t="e">
        <f>K6/J6</f>
        <v>#DIV/0!</v>
      </c>
    </row>
    <row r="7" spans="1:22" x14ac:dyDescent="0.25">
      <c r="A7" s="15"/>
      <c r="B7" s="7"/>
      <c r="C7" s="15"/>
      <c r="D7" s="7"/>
      <c r="E7" s="7"/>
      <c r="F7" s="25" t="s">
        <v>6</v>
      </c>
      <c r="G7" s="24"/>
      <c r="H7" s="18"/>
      <c r="I7" s="18"/>
      <c r="J7" s="23"/>
      <c r="K7" s="23"/>
      <c r="L7" s="23"/>
      <c r="M7" s="22"/>
      <c r="N7" s="22"/>
      <c r="O7" s="21"/>
      <c r="P7" s="20"/>
      <c r="Q7" s="19"/>
      <c r="R7" s="17"/>
      <c r="S7" s="17"/>
      <c r="T7" s="18"/>
      <c r="U7" s="17"/>
    </row>
    <row r="8" spans="1:22" x14ac:dyDescent="0.25">
      <c r="A8" s="15"/>
      <c r="B8" s="7" t="e">
        <f>+A8-G8</f>
        <v>#VALUE!</v>
      </c>
      <c r="C8" s="15"/>
      <c r="D8" s="7">
        <f>+C8-H8</f>
        <v>0</v>
      </c>
      <c r="E8" s="7">
        <f>+A8-C8</f>
        <v>0</v>
      </c>
      <c r="F8" s="115" t="s">
        <v>5</v>
      </c>
      <c r="G8" s="117" t="s">
        <v>4</v>
      </c>
      <c r="H8" s="118"/>
      <c r="I8" s="118"/>
      <c r="J8" s="118"/>
      <c r="K8" s="118"/>
      <c r="L8" s="118"/>
      <c r="M8" s="118"/>
      <c r="N8" s="118"/>
      <c r="O8" s="119"/>
      <c r="P8" s="14"/>
      <c r="Q8" s="13"/>
      <c r="R8" s="12"/>
      <c r="S8" s="12"/>
      <c r="T8" s="11"/>
      <c r="U8" s="16"/>
      <c r="V8" s="9" t="s">
        <v>3</v>
      </c>
    </row>
    <row r="9" spans="1:22" x14ac:dyDescent="0.25">
      <c r="A9" s="15"/>
      <c r="B9" s="7"/>
      <c r="C9" s="15"/>
      <c r="D9" s="7"/>
      <c r="E9" s="7"/>
      <c r="F9" s="116"/>
      <c r="G9" s="120"/>
      <c r="H9" s="121"/>
      <c r="I9" s="121"/>
      <c r="J9" s="121"/>
      <c r="K9" s="121"/>
      <c r="L9" s="121"/>
      <c r="M9" s="121"/>
      <c r="N9" s="121"/>
      <c r="O9" s="122"/>
      <c r="P9" s="14"/>
      <c r="Q9" s="13"/>
      <c r="R9" s="12"/>
      <c r="S9" s="12"/>
      <c r="T9" s="11"/>
      <c r="U9" s="10"/>
      <c r="V9" s="9"/>
    </row>
    <row r="10" spans="1:22" x14ac:dyDescent="0.25">
      <c r="A10" s="8"/>
      <c r="B10" s="7"/>
      <c r="C10" s="8"/>
      <c r="D10" s="7"/>
      <c r="E10" s="7"/>
      <c r="F10" s="5" t="s">
        <v>2</v>
      </c>
      <c r="G10" s="2">
        <f>SUM(G5:G8)</f>
        <v>13749.06</v>
      </c>
      <c r="H10" s="2">
        <f>SUM(H5:H8)</f>
        <v>6705.05</v>
      </c>
      <c r="I10" s="2">
        <f>+G10-H10</f>
        <v>7044.0099999999993</v>
      </c>
      <c r="J10" s="6">
        <f>SUM(J5:J8)</f>
        <v>15</v>
      </c>
      <c r="K10" s="6">
        <f>SUM(K5:K8)</f>
        <v>8</v>
      </c>
      <c r="L10" s="6">
        <v>3</v>
      </c>
      <c r="M10" s="5">
        <f>SUM(M5:M8)</f>
        <v>45</v>
      </c>
      <c r="N10" s="5"/>
      <c r="O10" s="4"/>
      <c r="P10" s="2">
        <f>SUM(P5:P9)</f>
        <v>1761.0024999999998</v>
      </c>
      <c r="Q10" s="3">
        <f>SUM(A1)-SUM(P10,H10)/G10</f>
        <v>0.38424499565788495</v>
      </c>
      <c r="R10" s="1">
        <f>+P10/G10</f>
        <v>0.12808166521929498</v>
      </c>
      <c r="S10" s="1">
        <f>+H10/G10</f>
        <v>0.48767333912282007</v>
      </c>
      <c r="T10" s="2">
        <f>+G10/K10</f>
        <v>1718.6324999999999</v>
      </c>
      <c r="U10" s="1">
        <f>K10/J10</f>
        <v>0.53333333333333333</v>
      </c>
    </row>
    <row r="12" spans="1:22" x14ac:dyDescent="0.25">
      <c r="G12" s="123" t="s">
        <v>1</v>
      </c>
      <c r="H12" s="123"/>
      <c r="I12" s="123"/>
      <c r="J12" s="123"/>
      <c r="K12" s="123"/>
      <c r="L12" s="123"/>
    </row>
    <row r="13" spans="1:22" x14ac:dyDescent="0.25">
      <c r="G13" t="s">
        <v>0</v>
      </c>
    </row>
  </sheetData>
  <mergeCells count="3">
    <mergeCell ref="F8:F9"/>
    <mergeCell ref="G8:O9"/>
    <mergeCell ref="G12:L12"/>
  </mergeCells>
  <hyperlinks>
    <hyperlink ref="V8" r:id="rId1" xr:uid="{00000000-0004-0000-0000-000000000000}"/>
  </hyperlinks>
  <pageMargins left="0.7" right="0.7" top="0.75" bottom="0.75" header="0.3" footer="0.3"/>
  <pageSetup scale="54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10"/>
  <sheetViews>
    <sheetView zoomScale="115" zoomScaleNormal="115" workbookViewId="0">
      <selection activeCell="F30" sqref="F30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style="54" customWidth="1"/>
    <col min="6" max="6" width="11.85546875" customWidth="1"/>
    <col min="7" max="7" width="4.7109375" bestFit="1" customWidth="1"/>
    <col min="8" max="8" width="4.42578125" bestFit="1" customWidth="1"/>
    <col min="9" max="9" width="5.140625" bestFit="1" customWidth="1"/>
    <col min="10" max="10" width="6.140625" customWidth="1"/>
    <col min="11" max="11" width="5.42578125" customWidth="1"/>
    <col min="12" max="12" width="8.42578125" style="54" bestFit="1" customWidth="1"/>
    <col min="13" max="13" width="8.42578125" customWidth="1"/>
    <col min="14" max="14" width="12.5703125" customWidth="1"/>
    <col min="15" max="15" width="7" customWidth="1"/>
    <col min="16" max="16" width="8.28515625" bestFit="1" customWidth="1"/>
    <col min="17" max="17" width="6.7109375" bestFit="1" customWidth="1"/>
    <col min="18" max="18" width="12" customWidth="1"/>
    <col min="19" max="19" width="6.7109375" bestFit="1" customWidth="1"/>
  </cols>
  <sheetData>
    <row r="1" spans="1:19" x14ac:dyDescent="0.25">
      <c r="A1" s="59" t="s">
        <v>45</v>
      </c>
      <c r="B1" s="67" t="s">
        <v>50</v>
      </c>
      <c r="C1" s="70"/>
      <c r="E1" s="70"/>
      <c r="J1" t="s">
        <v>34</v>
      </c>
      <c r="K1" s="54"/>
      <c r="M1" s="54"/>
      <c r="N1" s="54"/>
      <c r="O1" s="54"/>
      <c r="P1" s="54"/>
      <c r="Q1" s="54"/>
      <c r="S1" s="53"/>
    </row>
    <row r="2" spans="1:19" x14ac:dyDescent="0.25">
      <c r="A2" s="48"/>
      <c r="B2" s="53"/>
      <c r="C2" s="70"/>
      <c r="E2" s="71" t="s">
        <v>41</v>
      </c>
      <c r="K2" s="54"/>
      <c r="M2" s="54"/>
      <c r="N2" s="54"/>
      <c r="O2" s="54"/>
      <c r="P2" s="54"/>
      <c r="Q2" s="54"/>
      <c r="S2" s="53"/>
    </row>
    <row r="3" spans="1:19" x14ac:dyDescent="0.25">
      <c r="A3" s="50"/>
      <c r="B3" s="50"/>
      <c r="C3" s="71"/>
      <c r="D3" s="49"/>
      <c r="E3" s="71" t="s">
        <v>38</v>
      </c>
      <c r="F3" s="49"/>
      <c r="G3" s="49"/>
      <c r="H3" s="49"/>
      <c r="I3" s="49"/>
      <c r="J3" s="49" t="s">
        <v>30</v>
      </c>
      <c r="K3" s="48"/>
      <c r="L3" s="48"/>
      <c r="M3" s="48"/>
      <c r="N3" s="47" t="s">
        <v>29</v>
      </c>
      <c r="O3" s="46">
        <v>0.6</v>
      </c>
      <c r="P3" s="46" t="s">
        <v>28</v>
      </c>
      <c r="Q3" s="46">
        <v>0.2</v>
      </c>
      <c r="R3" s="45">
        <v>550</v>
      </c>
      <c r="S3" s="44">
        <v>0.6</v>
      </c>
    </row>
    <row r="4" spans="1:19" x14ac:dyDescent="0.25">
      <c r="A4" s="41"/>
      <c r="B4" s="5" t="s">
        <v>23</v>
      </c>
      <c r="C4" s="72" t="s">
        <v>37</v>
      </c>
      <c r="D4" s="5" t="s">
        <v>22</v>
      </c>
      <c r="E4" s="72">
        <v>8.2500000000000004E-2</v>
      </c>
      <c r="F4" s="5" t="s">
        <v>21</v>
      </c>
      <c r="G4" s="5" t="s">
        <v>20</v>
      </c>
      <c r="H4" s="5" t="s">
        <v>19</v>
      </c>
      <c r="I4" s="5" t="s">
        <v>18</v>
      </c>
      <c r="J4" s="5" t="s">
        <v>17</v>
      </c>
      <c r="K4" s="5" t="s">
        <v>16</v>
      </c>
      <c r="L4" s="72" t="s">
        <v>39</v>
      </c>
      <c r="M4" s="40" t="s">
        <v>40</v>
      </c>
      <c r="N4" s="39" t="s">
        <v>14</v>
      </c>
      <c r="O4" s="5" t="s">
        <v>13</v>
      </c>
      <c r="P4" s="5" t="s">
        <v>12</v>
      </c>
      <c r="Q4" s="5" t="s">
        <v>11</v>
      </c>
      <c r="R4" s="5" t="s">
        <v>10</v>
      </c>
      <c r="S4" s="5" t="s">
        <v>9</v>
      </c>
    </row>
    <row r="5" spans="1:19" x14ac:dyDescent="0.25">
      <c r="A5" s="38" t="s">
        <v>43</v>
      </c>
      <c r="B5" s="34">
        <v>3819.42</v>
      </c>
      <c r="C5" s="34">
        <v>0</v>
      </c>
      <c r="D5" s="14">
        <v>777.8</v>
      </c>
      <c r="E5" s="60">
        <f>+D5*E4</f>
        <v>64.168499999999995</v>
      </c>
      <c r="F5" s="61">
        <f>+B5-C5-D5-E5</f>
        <v>2977.4515000000001</v>
      </c>
      <c r="G5" s="33">
        <v>17</v>
      </c>
      <c r="H5" s="33">
        <v>5</v>
      </c>
      <c r="I5" s="33">
        <v>0</v>
      </c>
      <c r="J5" s="32">
        <v>40</v>
      </c>
      <c r="K5" s="31"/>
      <c r="L5" s="69">
        <v>5.64</v>
      </c>
      <c r="M5" s="64">
        <v>0.25</v>
      </c>
      <c r="N5" s="65">
        <f>M5*F5+L5</f>
        <v>750.00287500000002</v>
      </c>
      <c r="O5" s="28">
        <f>(+D5+N5)/B5</f>
        <v>0.40000913096752905</v>
      </c>
      <c r="P5" s="26">
        <f>+N5/B5</f>
        <v>0.19636564583104241</v>
      </c>
      <c r="Q5" s="26">
        <f>(+D5+E5)/B5</f>
        <v>0.22044407266024682</v>
      </c>
      <c r="R5" s="27">
        <f>+B5/H5</f>
        <v>763.88400000000001</v>
      </c>
      <c r="S5" s="26">
        <f>H5/G5</f>
        <v>0.29411764705882354</v>
      </c>
    </row>
    <row r="6" spans="1:19" x14ac:dyDescent="0.25">
      <c r="A6" s="35" t="s">
        <v>44</v>
      </c>
      <c r="B6" s="60"/>
      <c r="C6" s="60"/>
      <c r="D6" s="61"/>
      <c r="E6" s="60"/>
      <c r="F6" s="27"/>
      <c r="G6" s="62"/>
      <c r="H6" s="62"/>
      <c r="I6" s="62"/>
      <c r="J6" s="63"/>
      <c r="K6" s="31"/>
      <c r="L6" s="74"/>
      <c r="M6" s="76">
        <f>+N5/J5</f>
        <v>18.750071875</v>
      </c>
      <c r="N6" s="66"/>
      <c r="O6" s="28"/>
      <c r="P6" s="26"/>
      <c r="Q6" s="26"/>
      <c r="R6" s="27"/>
      <c r="S6" s="26"/>
    </row>
    <row r="7" spans="1:19" x14ac:dyDescent="0.25">
      <c r="A7" s="68"/>
      <c r="B7" s="24"/>
      <c r="C7" s="24"/>
      <c r="D7" s="18"/>
      <c r="E7" s="18"/>
      <c r="F7" s="18"/>
      <c r="G7" s="23"/>
      <c r="H7" s="23"/>
      <c r="I7" s="23"/>
      <c r="J7" s="22"/>
      <c r="K7" s="22"/>
      <c r="L7" s="21"/>
      <c r="M7" s="21"/>
      <c r="N7" s="20"/>
      <c r="O7" s="19"/>
      <c r="P7" s="17"/>
      <c r="Q7" s="17"/>
      <c r="R7" s="18"/>
      <c r="S7" s="17"/>
    </row>
    <row r="8" spans="1:19" x14ac:dyDescent="0.25">
      <c r="A8" s="5" t="s">
        <v>42</v>
      </c>
      <c r="B8" s="2">
        <f>SUM(B5:B7)</f>
        <v>3819.42</v>
      </c>
      <c r="C8" s="73"/>
      <c r="D8" s="2">
        <f>SUM(D5:D7)</f>
        <v>777.8</v>
      </c>
      <c r="E8" s="73"/>
      <c r="F8" s="2">
        <f>+B8-D8</f>
        <v>3041.62</v>
      </c>
      <c r="G8" s="6">
        <f>SUM(G5:G7)</f>
        <v>17</v>
      </c>
      <c r="H8" s="6">
        <f>SUM(H5:H7)</f>
        <v>5</v>
      </c>
      <c r="I8" s="6">
        <v>3</v>
      </c>
      <c r="J8" s="5">
        <f>SUM(J5:J7)</f>
        <v>40</v>
      </c>
      <c r="K8" s="5"/>
      <c r="L8" s="75"/>
      <c r="M8" s="4"/>
      <c r="N8" s="2">
        <f>SUM(N5:N7)</f>
        <v>750.00287500000002</v>
      </c>
      <c r="O8" s="3">
        <f>+P5</f>
        <v>0.19636564583104241</v>
      </c>
      <c r="P8" s="1">
        <f>+N8/B8</f>
        <v>0.19636564583104241</v>
      </c>
      <c r="Q8" s="1">
        <f>+D8/B8</f>
        <v>0.20364348513648667</v>
      </c>
      <c r="R8" s="2">
        <f>+B8/H8</f>
        <v>763.88400000000001</v>
      </c>
      <c r="S8" s="1">
        <f>H8/G8</f>
        <v>0.29411764705882354</v>
      </c>
    </row>
    <row r="10" spans="1:19" x14ac:dyDescent="0.25">
      <c r="B10" t="s">
        <v>49</v>
      </c>
    </row>
  </sheetData>
  <pageMargins left="0.7" right="0.7" top="0.75" bottom="0.75" header="0.3" footer="0.3"/>
  <pageSetup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0"/>
  <sheetViews>
    <sheetView zoomScale="115" zoomScaleNormal="115" workbookViewId="0">
      <selection activeCell="F7" sqref="F7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style="54" customWidth="1"/>
    <col min="6" max="6" width="11.85546875" customWidth="1"/>
    <col min="7" max="7" width="4.7109375" bestFit="1" customWidth="1"/>
    <col min="8" max="8" width="4.42578125" bestFit="1" customWidth="1"/>
    <col min="9" max="9" width="5.140625" bestFit="1" customWidth="1"/>
    <col min="10" max="10" width="6.140625" customWidth="1"/>
    <col min="11" max="11" width="5.42578125" customWidth="1"/>
    <col min="12" max="12" width="9.5703125" style="54" bestFit="1" customWidth="1"/>
    <col min="13" max="13" width="8.42578125" customWidth="1"/>
    <col min="14" max="14" width="12.5703125" customWidth="1"/>
    <col min="15" max="15" width="7" customWidth="1"/>
    <col min="16" max="16" width="8.28515625" bestFit="1" customWidth="1"/>
    <col min="17" max="17" width="6.7109375" bestFit="1" customWidth="1"/>
    <col min="18" max="18" width="12" customWidth="1"/>
    <col min="19" max="19" width="6.7109375" bestFit="1" customWidth="1"/>
  </cols>
  <sheetData>
    <row r="1" spans="1:19" x14ac:dyDescent="0.25">
      <c r="A1" s="59" t="s">
        <v>45</v>
      </c>
      <c r="B1" s="67" t="s">
        <v>53</v>
      </c>
      <c r="C1" s="70"/>
      <c r="E1" s="70"/>
      <c r="J1" t="s">
        <v>34</v>
      </c>
      <c r="K1" s="54"/>
      <c r="M1" s="54"/>
      <c r="N1" s="54"/>
      <c r="O1" s="54"/>
      <c r="P1" s="54"/>
      <c r="Q1" s="54"/>
      <c r="S1" s="53"/>
    </row>
    <row r="2" spans="1:19" x14ac:dyDescent="0.25">
      <c r="A2" s="48"/>
      <c r="B2" s="53"/>
      <c r="C2" s="70"/>
      <c r="E2" s="71" t="s">
        <v>41</v>
      </c>
      <c r="K2" s="54"/>
      <c r="M2" s="54"/>
      <c r="N2" s="54"/>
      <c r="O2" s="54"/>
      <c r="P2" s="54"/>
      <c r="Q2" s="54"/>
      <c r="S2" s="53"/>
    </row>
    <row r="3" spans="1:19" x14ac:dyDescent="0.25">
      <c r="A3" s="50"/>
      <c r="B3" s="50"/>
      <c r="C3" s="71"/>
      <c r="D3" s="49"/>
      <c r="E3" s="71" t="s">
        <v>38</v>
      </c>
      <c r="F3" s="49"/>
      <c r="G3" s="49"/>
      <c r="H3" s="49"/>
      <c r="I3" s="49"/>
      <c r="J3" s="49" t="s">
        <v>30</v>
      </c>
      <c r="K3" s="48"/>
      <c r="L3" s="48"/>
      <c r="M3" s="48"/>
      <c r="N3" s="47" t="s">
        <v>29</v>
      </c>
      <c r="O3" s="46">
        <v>0.6</v>
      </c>
      <c r="P3" s="46" t="s">
        <v>28</v>
      </c>
      <c r="Q3" s="46">
        <v>0.2</v>
      </c>
      <c r="R3" s="45">
        <v>550</v>
      </c>
      <c r="S3" s="44">
        <v>0.6</v>
      </c>
    </row>
    <row r="4" spans="1:19" x14ac:dyDescent="0.25">
      <c r="A4" s="41"/>
      <c r="B4" s="5" t="s">
        <v>23</v>
      </c>
      <c r="C4" s="72" t="s">
        <v>37</v>
      </c>
      <c r="D4" s="5" t="s">
        <v>22</v>
      </c>
      <c r="E4" s="72">
        <v>8.2500000000000004E-2</v>
      </c>
      <c r="F4" s="5" t="s">
        <v>21</v>
      </c>
      <c r="G4" s="5" t="s">
        <v>20</v>
      </c>
      <c r="H4" s="5" t="s">
        <v>19</v>
      </c>
      <c r="I4" s="5" t="s">
        <v>18</v>
      </c>
      <c r="J4" s="5" t="s">
        <v>17</v>
      </c>
      <c r="K4" s="5" t="s">
        <v>16</v>
      </c>
      <c r="L4" s="72" t="s">
        <v>39</v>
      </c>
      <c r="M4" s="40" t="s">
        <v>40</v>
      </c>
      <c r="N4" s="39" t="s">
        <v>14</v>
      </c>
      <c r="O4" s="5" t="s">
        <v>13</v>
      </c>
      <c r="P4" s="5" t="s">
        <v>12</v>
      </c>
      <c r="Q4" s="5" t="s">
        <v>11</v>
      </c>
      <c r="R4" s="5" t="s">
        <v>10</v>
      </c>
      <c r="S4" s="5" t="s">
        <v>9</v>
      </c>
    </row>
    <row r="5" spans="1:19" x14ac:dyDescent="0.25">
      <c r="A5" s="38" t="s">
        <v>43</v>
      </c>
      <c r="B5" s="34">
        <v>4303.63</v>
      </c>
      <c r="C5" s="34">
        <v>315</v>
      </c>
      <c r="D5" s="14">
        <v>976.65</v>
      </c>
      <c r="E5" s="60">
        <f>+D5*E4</f>
        <v>80.573625000000007</v>
      </c>
      <c r="F5" s="61">
        <f>+B5-C5-D5-E5</f>
        <v>2931.406375</v>
      </c>
      <c r="G5" s="33">
        <v>16</v>
      </c>
      <c r="H5" s="33">
        <v>9</v>
      </c>
      <c r="I5" s="33">
        <v>0</v>
      </c>
      <c r="J5" s="32">
        <v>40</v>
      </c>
      <c r="K5" s="31"/>
      <c r="L5" s="69">
        <v>17.149999999999999</v>
      </c>
      <c r="M5" s="64">
        <v>0.25</v>
      </c>
      <c r="N5" s="65">
        <f>M5*F5+L5</f>
        <v>750.00159374999998</v>
      </c>
      <c r="O5" s="28">
        <f>(+D5+N5)/B5</f>
        <v>0.40120818791345908</v>
      </c>
      <c r="P5" s="26">
        <f>+N5/B5</f>
        <v>0.17427185742036372</v>
      </c>
      <c r="Q5" s="26">
        <f>(+D5+E5)/B5</f>
        <v>0.24565857775877575</v>
      </c>
      <c r="R5" s="27">
        <f>+B5/H5</f>
        <v>478.18111111111114</v>
      </c>
      <c r="S5" s="26">
        <f>H5/G5</f>
        <v>0.5625</v>
      </c>
    </row>
    <row r="6" spans="1:19" x14ac:dyDescent="0.25">
      <c r="A6" s="35" t="s">
        <v>44</v>
      </c>
      <c r="B6" s="79"/>
      <c r="C6" s="80"/>
      <c r="D6" s="81"/>
      <c r="E6" s="80"/>
      <c r="F6" s="82"/>
      <c r="G6" s="83"/>
      <c r="H6" s="83"/>
      <c r="I6" s="83"/>
      <c r="J6" s="84"/>
      <c r="K6" s="85"/>
      <c r="L6" s="86"/>
      <c r="M6" s="76">
        <f>+N5/J5</f>
        <v>18.750039843749999</v>
      </c>
      <c r="N6" s="66"/>
      <c r="O6" s="87"/>
      <c r="P6" s="88"/>
      <c r="Q6" s="88"/>
      <c r="R6" s="82"/>
      <c r="S6" s="88"/>
    </row>
    <row r="7" spans="1:19" x14ac:dyDescent="0.25">
      <c r="A7" s="38" t="s">
        <v>52</v>
      </c>
      <c r="B7" s="34">
        <v>673.33</v>
      </c>
      <c r="C7" s="34">
        <v>0</v>
      </c>
      <c r="D7" s="14">
        <v>93.67</v>
      </c>
      <c r="E7" s="60">
        <f>+D7*E4</f>
        <v>7.7277750000000003</v>
      </c>
      <c r="F7" s="61">
        <f>+B7-C7-D7-E7</f>
        <v>571.93222500000013</v>
      </c>
      <c r="G7" s="33">
        <v>3</v>
      </c>
      <c r="H7" s="33">
        <v>3</v>
      </c>
      <c r="I7" s="33">
        <v>2</v>
      </c>
      <c r="J7" s="32">
        <v>40</v>
      </c>
      <c r="K7" s="31"/>
      <c r="L7" s="69">
        <v>607.02</v>
      </c>
      <c r="M7" s="77">
        <v>0.25</v>
      </c>
      <c r="N7" s="78">
        <f>M7*F7+L7</f>
        <v>750.00305624999999</v>
      </c>
      <c r="O7" s="28">
        <f>(+D7+N7)/B7</f>
        <v>1.2529859894108386</v>
      </c>
      <c r="P7" s="26">
        <f>+N7/B7</f>
        <v>1.1138714393388085</v>
      </c>
      <c r="Q7" s="26">
        <f>(+D7+E7)/B7</f>
        <v>0.15059150045297254</v>
      </c>
      <c r="R7" s="27">
        <f>+B7/H7</f>
        <v>224.44333333333336</v>
      </c>
      <c r="S7" s="26">
        <f>H7/G7</f>
        <v>1</v>
      </c>
    </row>
    <row r="8" spans="1:19" x14ac:dyDescent="0.25">
      <c r="A8" s="35" t="s">
        <v>44</v>
      </c>
      <c r="B8" s="60"/>
      <c r="C8" s="60"/>
      <c r="D8" s="61"/>
      <c r="E8" s="60"/>
      <c r="F8" s="27"/>
      <c r="G8" s="62"/>
      <c r="H8" s="62"/>
      <c r="I8" s="62"/>
      <c r="J8" s="63"/>
      <c r="K8" s="31"/>
      <c r="L8" s="74"/>
      <c r="M8" s="76">
        <f>+N7/J7</f>
        <v>18.750076406249999</v>
      </c>
      <c r="N8" s="66"/>
      <c r="O8" s="28"/>
      <c r="P8" s="26"/>
      <c r="Q8" s="26"/>
      <c r="R8" s="27"/>
      <c r="S8" s="26"/>
    </row>
    <row r="9" spans="1:19" x14ac:dyDescent="0.25">
      <c r="A9" s="68"/>
      <c r="B9" s="24"/>
      <c r="C9" s="24"/>
      <c r="D9" s="18"/>
      <c r="E9" s="18"/>
      <c r="F9" s="18"/>
      <c r="G9" s="23"/>
      <c r="H9" s="23"/>
      <c r="I9" s="23"/>
      <c r="J9" s="22"/>
      <c r="K9" s="22"/>
      <c r="L9" s="21"/>
      <c r="M9" s="21"/>
      <c r="N9" s="20"/>
      <c r="O9" s="19"/>
      <c r="P9" s="17"/>
      <c r="Q9" s="17"/>
      <c r="R9" s="18"/>
      <c r="S9" s="17"/>
    </row>
    <row r="10" spans="1:19" x14ac:dyDescent="0.25">
      <c r="A10" s="5" t="s">
        <v>42</v>
      </c>
      <c r="B10" s="2">
        <f>SUM(B5:B9)</f>
        <v>4976.96</v>
      </c>
      <c r="C10" s="73"/>
      <c r="D10" s="2">
        <f>SUM(D5:D9)</f>
        <v>1070.32</v>
      </c>
      <c r="E10" s="73"/>
      <c r="F10" s="2">
        <f>+B10-D10</f>
        <v>3906.6400000000003</v>
      </c>
      <c r="G10" s="6">
        <f>SUM(G5:G9)</f>
        <v>19</v>
      </c>
      <c r="H10" s="6">
        <f>SUM(H5:H9)</f>
        <v>12</v>
      </c>
      <c r="I10" s="6">
        <v>2</v>
      </c>
      <c r="J10" s="5">
        <f>SUM(J5:J9)</f>
        <v>80</v>
      </c>
      <c r="K10" s="5"/>
      <c r="L10" s="75"/>
      <c r="M10" s="4"/>
      <c r="N10" s="2">
        <f>SUM(N5:N8)</f>
        <v>1500.0046499999999</v>
      </c>
      <c r="O10" s="3">
        <f>+P5</f>
        <v>0.17427185742036372</v>
      </c>
      <c r="P10" s="1">
        <f>+N10/B10</f>
        <v>0.30138973389378254</v>
      </c>
      <c r="Q10" s="1">
        <f>+D10/B10</f>
        <v>0.21505497331704493</v>
      </c>
      <c r="R10" s="2">
        <f>+B10/H10</f>
        <v>414.74666666666667</v>
      </c>
      <c r="S10" s="1">
        <f>H10/G10</f>
        <v>0.63157894736842102</v>
      </c>
    </row>
  </sheetData>
  <pageMargins left="0.7" right="0.7" top="0.75" bottom="0.75" header="0.3" footer="0.3"/>
  <pageSetup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10"/>
  <sheetViews>
    <sheetView zoomScale="115" zoomScaleNormal="115" workbookViewId="0">
      <selection activeCell="L30" sqref="L30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style="54" customWidth="1"/>
    <col min="6" max="6" width="14.85546875" customWidth="1"/>
    <col min="7" max="7" width="4.7109375" bestFit="1" customWidth="1"/>
    <col min="8" max="8" width="4.42578125" bestFit="1" customWidth="1"/>
    <col min="9" max="9" width="5.140625" bestFit="1" customWidth="1"/>
    <col min="10" max="10" width="6.140625" customWidth="1"/>
    <col min="11" max="11" width="5.42578125" customWidth="1"/>
    <col min="12" max="12" width="9.5703125" style="54" bestFit="1" customWidth="1"/>
    <col min="13" max="13" width="8.42578125" customWidth="1"/>
    <col min="14" max="14" width="12.5703125" customWidth="1"/>
    <col min="15" max="15" width="7" customWidth="1"/>
    <col min="16" max="16" width="8.28515625" bestFit="1" customWidth="1"/>
    <col min="17" max="17" width="6.7109375" bestFit="1" customWidth="1"/>
    <col min="18" max="18" width="12" customWidth="1"/>
    <col min="19" max="19" width="6.7109375" bestFit="1" customWidth="1"/>
  </cols>
  <sheetData>
    <row r="1" spans="1:19" x14ac:dyDescent="0.25">
      <c r="A1" s="59" t="s">
        <v>45</v>
      </c>
      <c r="B1" s="67" t="s">
        <v>54</v>
      </c>
      <c r="C1" s="70"/>
      <c r="E1" s="70"/>
      <c r="J1" t="s">
        <v>34</v>
      </c>
      <c r="K1" s="54"/>
      <c r="M1" s="54"/>
      <c r="N1" s="54"/>
      <c r="O1" s="54"/>
      <c r="P1" s="54"/>
      <c r="Q1" s="54"/>
      <c r="S1" s="53"/>
    </row>
    <row r="2" spans="1:19" x14ac:dyDescent="0.25">
      <c r="A2" s="89">
        <v>1</v>
      </c>
      <c r="B2" s="53"/>
      <c r="C2" s="70"/>
      <c r="E2" s="71" t="s">
        <v>41</v>
      </c>
      <c r="K2" s="54"/>
      <c r="M2" s="54"/>
      <c r="N2" s="54"/>
      <c r="O2" s="54"/>
      <c r="P2" s="54"/>
      <c r="Q2" s="54"/>
      <c r="S2" s="53"/>
    </row>
    <row r="3" spans="1:19" x14ac:dyDescent="0.25">
      <c r="A3" s="50"/>
      <c r="B3" s="50"/>
      <c r="C3" s="71"/>
      <c r="D3" s="49"/>
      <c r="E3" s="71" t="s">
        <v>38</v>
      </c>
      <c r="F3" s="49"/>
      <c r="G3" s="49"/>
      <c r="H3" s="49"/>
      <c r="I3" s="49"/>
      <c r="J3" s="49" t="s">
        <v>30</v>
      </c>
      <c r="K3" s="48"/>
      <c r="L3" s="48"/>
      <c r="M3" s="48"/>
      <c r="N3" s="47" t="s">
        <v>29</v>
      </c>
      <c r="O3" s="46">
        <v>0.6</v>
      </c>
      <c r="P3" s="46" t="s">
        <v>28</v>
      </c>
      <c r="Q3" s="46">
        <v>0.2</v>
      </c>
      <c r="R3" s="45">
        <v>550</v>
      </c>
      <c r="S3" s="44">
        <v>0.6</v>
      </c>
    </row>
    <row r="4" spans="1:19" x14ac:dyDescent="0.25">
      <c r="A4" s="41"/>
      <c r="B4" s="5" t="s">
        <v>23</v>
      </c>
      <c r="C4" s="72" t="s">
        <v>37</v>
      </c>
      <c r="D4" s="5" t="s">
        <v>22</v>
      </c>
      <c r="E4" s="72">
        <v>8.2500000000000004E-2</v>
      </c>
      <c r="F4" s="5" t="s">
        <v>21</v>
      </c>
      <c r="G4" s="5" t="s">
        <v>20</v>
      </c>
      <c r="H4" s="5" t="s">
        <v>19</v>
      </c>
      <c r="I4" s="5" t="s">
        <v>18</v>
      </c>
      <c r="J4" s="5" t="s">
        <v>17</v>
      </c>
      <c r="K4" s="5" t="s">
        <v>16</v>
      </c>
      <c r="L4" s="72" t="s">
        <v>39</v>
      </c>
      <c r="M4" s="40" t="s">
        <v>40</v>
      </c>
      <c r="N4" s="39" t="s">
        <v>14</v>
      </c>
      <c r="O4" s="5" t="s">
        <v>13</v>
      </c>
      <c r="P4" s="5" t="s">
        <v>12</v>
      </c>
      <c r="Q4" s="5" t="s">
        <v>11</v>
      </c>
      <c r="R4" s="5" t="s">
        <v>10</v>
      </c>
      <c r="S4" s="5" t="s">
        <v>9</v>
      </c>
    </row>
    <row r="5" spans="1:19" x14ac:dyDescent="0.25">
      <c r="A5" s="38" t="s">
        <v>43</v>
      </c>
      <c r="B5" s="34">
        <v>6084.03</v>
      </c>
      <c r="C5" s="34">
        <v>615.38</v>
      </c>
      <c r="D5" s="14">
        <v>1156.8900000000001</v>
      </c>
      <c r="E5" s="60">
        <f>+D5*E4</f>
        <v>95.443425000000019</v>
      </c>
      <c r="F5" s="61">
        <f>+B5-C5-D5-E5</f>
        <v>4216.3165749999989</v>
      </c>
      <c r="G5" s="33">
        <v>11</v>
      </c>
      <c r="H5" s="33">
        <v>7</v>
      </c>
      <c r="I5" s="33">
        <v>0</v>
      </c>
      <c r="J5" s="32">
        <v>40</v>
      </c>
      <c r="K5" s="31"/>
      <c r="L5" s="69">
        <v>0</v>
      </c>
      <c r="M5" s="64">
        <v>0.25</v>
      </c>
      <c r="N5" s="65">
        <f>M5*F5+L5</f>
        <v>1054.0791437499997</v>
      </c>
      <c r="O5" s="28">
        <f>SUM(A2)-(+D5+N5)/B5</f>
        <v>0.63659463484729706</v>
      </c>
      <c r="P5" s="26">
        <f>+N5/B5</f>
        <v>0.17325344282490385</v>
      </c>
      <c r="Q5" s="26">
        <f>(+D5+E5)/B5</f>
        <v>0.20583945591984262</v>
      </c>
      <c r="R5" s="27">
        <f>+B5/H5</f>
        <v>869.14714285714285</v>
      </c>
      <c r="S5" s="26">
        <f>H5/G5</f>
        <v>0.63636363636363635</v>
      </c>
    </row>
    <row r="6" spans="1:19" x14ac:dyDescent="0.25">
      <c r="A6" s="35" t="s">
        <v>44</v>
      </c>
      <c r="B6" s="79"/>
      <c r="C6" s="80"/>
      <c r="D6" s="81"/>
      <c r="E6" s="80"/>
      <c r="F6" s="82"/>
      <c r="G6" s="83"/>
      <c r="H6" s="83"/>
      <c r="I6" s="83"/>
      <c r="J6" s="84"/>
      <c r="K6" s="85"/>
      <c r="L6" s="86"/>
      <c r="M6" s="76">
        <f>+N5/J5</f>
        <v>26.351978593749994</v>
      </c>
      <c r="N6" s="66"/>
      <c r="O6" s="87"/>
      <c r="P6" s="88"/>
      <c r="Q6" s="88"/>
      <c r="R6" s="82"/>
      <c r="S6" s="88"/>
    </row>
    <row r="7" spans="1:19" x14ac:dyDescent="0.25">
      <c r="A7" s="38" t="s">
        <v>52</v>
      </c>
      <c r="B7" s="34">
        <v>5849.42</v>
      </c>
      <c r="C7" s="34">
        <v>0</v>
      </c>
      <c r="D7" s="14">
        <v>1090.21</v>
      </c>
      <c r="E7" s="60">
        <f>+D7*E4</f>
        <v>89.942325000000011</v>
      </c>
      <c r="F7" s="61">
        <f>+B7-C7-D7-E7</f>
        <v>4669.2676750000001</v>
      </c>
      <c r="G7" s="33">
        <v>12</v>
      </c>
      <c r="H7" s="33">
        <v>9</v>
      </c>
      <c r="I7" s="33">
        <v>1</v>
      </c>
      <c r="J7" s="32">
        <v>40</v>
      </c>
      <c r="K7" s="31"/>
      <c r="L7" s="69">
        <v>0</v>
      </c>
      <c r="M7" s="77">
        <v>0.25</v>
      </c>
      <c r="N7" s="78">
        <f>M7*F7+L7</f>
        <v>1167.31691875</v>
      </c>
      <c r="O7" s="28">
        <f>SUM(A2)-(+D7+N7)/B7</f>
        <v>0.61405969844018726</v>
      </c>
      <c r="P7" s="26">
        <f>+N7/B7</f>
        <v>0.19956113918132054</v>
      </c>
      <c r="Q7" s="26">
        <f>(+D7+E7)/B7</f>
        <v>0.20175544327471784</v>
      </c>
      <c r="R7" s="27">
        <f>+B7/H7</f>
        <v>649.93555555555554</v>
      </c>
      <c r="S7" s="26">
        <f>H7/G7</f>
        <v>0.75</v>
      </c>
    </row>
    <row r="8" spans="1:19" x14ac:dyDescent="0.25">
      <c r="A8" s="35" t="s">
        <v>44</v>
      </c>
      <c r="B8" s="60"/>
      <c r="C8" s="60"/>
      <c r="D8" s="61"/>
      <c r="E8" s="60"/>
      <c r="F8" s="27"/>
      <c r="G8" s="62"/>
      <c r="H8" s="62"/>
      <c r="I8" s="62"/>
      <c r="J8" s="63"/>
      <c r="K8" s="31"/>
      <c r="L8" s="74"/>
      <c r="M8" s="76">
        <f>+N7/J7</f>
        <v>29.182922968749999</v>
      </c>
      <c r="N8" s="66"/>
      <c r="O8" s="28"/>
      <c r="P8" s="26"/>
      <c r="Q8" s="26"/>
      <c r="R8" s="27"/>
      <c r="S8" s="26"/>
    </row>
    <row r="9" spans="1:19" x14ac:dyDescent="0.25">
      <c r="A9" s="68"/>
      <c r="B9" s="24"/>
      <c r="C9" s="24"/>
      <c r="D9" s="18"/>
      <c r="E9" s="18"/>
      <c r="F9" s="18"/>
      <c r="G9" s="23"/>
      <c r="H9" s="23"/>
      <c r="I9" s="23"/>
      <c r="J9" s="22"/>
      <c r="K9" s="22"/>
      <c r="L9" s="21"/>
      <c r="M9" s="21"/>
      <c r="N9" s="20"/>
      <c r="O9" s="19"/>
      <c r="P9" s="17"/>
      <c r="Q9" s="17"/>
      <c r="R9" s="18"/>
      <c r="S9" s="17"/>
    </row>
    <row r="10" spans="1:19" x14ac:dyDescent="0.25">
      <c r="A10" s="5" t="s">
        <v>42</v>
      </c>
      <c r="B10" s="2">
        <f>SUM(B5:B9)</f>
        <v>11933.45</v>
      </c>
      <c r="C10" s="73"/>
      <c r="D10" s="2">
        <f>SUM(D5:D9)</f>
        <v>2247.1000000000004</v>
      </c>
      <c r="E10" s="73"/>
      <c r="F10" s="2">
        <f>+B10-D10</f>
        <v>9686.35</v>
      </c>
      <c r="G10" s="6">
        <f>SUM(G5:G9)</f>
        <v>23</v>
      </c>
      <c r="H10" s="6">
        <f>SUM(H5:H9)</f>
        <v>16</v>
      </c>
      <c r="I10" s="6">
        <v>2</v>
      </c>
      <c r="J10" s="5">
        <f>SUM(J5:J9)</f>
        <v>80</v>
      </c>
      <c r="K10" s="5"/>
      <c r="L10" s="75"/>
      <c r="M10" s="4"/>
      <c r="N10" s="2">
        <f>SUM(N5:N8)</f>
        <v>2221.3960625</v>
      </c>
      <c r="O10" s="3">
        <f>SUM(A2)-(+D10+N10)/B10</f>
        <v>0.62554868353242354</v>
      </c>
      <c r="P10" s="1">
        <f>+N10/B10</f>
        <v>0.18614868814131705</v>
      </c>
      <c r="Q10" s="1">
        <f>+D10/B10</f>
        <v>0.18830262832625941</v>
      </c>
      <c r="R10" s="2">
        <f>+B10/H10</f>
        <v>745.84062500000005</v>
      </c>
      <c r="S10" s="1">
        <f>H10/G10</f>
        <v>0.69565217391304346</v>
      </c>
    </row>
  </sheetData>
  <pageMargins left="0.7" right="0.7" top="0.75" bottom="0.75" header="0.3" footer="0.3"/>
  <pageSetup scale="5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13"/>
  <sheetViews>
    <sheetView zoomScale="115" zoomScaleNormal="115" workbookViewId="0">
      <selection activeCell="D24" sqref="D24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style="54" customWidth="1"/>
    <col min="6" max="6" width="14.85546875" customWidth="1"/>
    <col min="7" max="7" width="4.7109375" bestFit="1" customWidth="1"/>
    <col min="8" max="8" width="4.42578125" bestFit="1" customWidth="1"/>
    <col min="9" max="9" width="5.140625" bestFit="1" customWidth="1"/>
    <col min="10" max="10" width="6.140625" customWidth="1"/>
    <col min="11" max="11" width="5.42578125" customWidth="1"/>
    <col min="12" max="12" width="9.5703125" style="54" bestFit="1" customWidth="1"/>
    <col min="13" max="13" width="8.42578125" customWidth="1"/>
    <col min="14" max="14" width="12.5703125" customWidth="1"/>
    <col min="15" max="15" width="7" customWidth="1"/>
    <col min="16" max="16" width="8.28515625" bestFit="1" customWidth="1"/>
    <col min="17" max="17" width="6.7109375" bestFit="1" customWidth="1"/>
    <col min="18" max="18" width="12" customWidth="1"/>
    <col min="19" max="19" width="6.7109375" bestFit="1" customWidth="1"/>
  </cols>
  <sheetData>
    <row r="1" spans="1:19" x14ac:dyDescent="0.25">
      <c r="A1" s="59" t="s">
        <v>45</v>
      </c>
      <c r="B1" s="67" t="s">
        <v>55</v>
      </c>
      <c r="C1" s="70"/>
      <c r="E1" s="70"/>
      <c r="J1" t="s">
        <v>34</v>
      </c>
      <c r="K1" s="54"/>
      <c r="M1" s="54"/>
      <c r="N1" s="54"/>
      <c r="O1" s="54"/>
      <c r="P1" s="54"/>
      <c r="Q1" s="54"/>
      <c r="S1" s="53"/>
    </row>
    <row r="2" spans="1:19" x14ac:dyDescent="0.25">
      <c r="A2" s="89">
        <v>1</v>
      </c>
      <c r="B2" s="53"/>
      <c r="C2" s="70"/>
      <c r="E2" s="71" t="s">
        <v>41</v>
      </c>
      <c r="K2" s="54"/>
      <c r="M2" s="54"/>
      <c r="N2" s="54"/>
      <c r="O2" s="54"/>
      <c r="P2" s="54"/>
      <c r="Q2" s="54"/>
      <c r="S2" s="53"/>
    </row>
    <row r="3" spans="1:19" x14ac:dyDescent="0.25">
      <c r="A3" s="50"/>
      <c r="B3" s="50"/>
      <c r="C3" s="71"/>
      <c r="D3" s="49"/>
      <c r="E3" s="71" t="s">
        <v>38</v>
      </c>
      <c r="F3" s="49"/>
      <c r="G3" s="49"/>
      <c r="H3" s="49"/>
      <c r="I3" s="49"/>
      <c r="J3" s="49" t="s">
        <v>30</v>
      </c>
      <c r="K3" s="48"/>
      <c r="L3" s="48"/>
      <c r="M3" s="48"/>
      <c r="N3" s="47" t="s">
        <v>29</v>
      </c>
      <c r="O3" s="46">
        <v>0.6</v>
      </c>
      <c r="P3" s="46" t="s">
        <v>28</v>
      </c>
      <c r="Q3" s="46">
        <v>0.2</v>
      </c>
      <c r="R3" s="45">
        <v>550</v>
      </c>
      <c r="S3" s="44">
        <v>0.6</v>
      </c>
    </row>
    <row r="4" spans="1:19" x14ac:dyDescent="0.25">
      <c r="A4" s="41"/>
      <c r="B4" s="5" t="s">
        <v>23</v>
      </c>
      <c r="C4" s="72" t="s">
        <v>37</v>
      </c>
      <c r="D4" s="5" t="s">
        <v>22</v>
      </c>
      <c r="E4" s="72">
        <v>8.2500000000000004E-2</v>
      </c>
      <c r="F4" s="5" t="s">
        <v>21</v>
      </c>
      <c r="G4" s="5" t="s">
        <v>20</v>
      </c>
      <c r="H4" s="5" t="s">
        <v>19</v>
      </c>
      <c r="I4" s="5" t="s">
        <v>18</v>
      </c>
      <c r="J4" s="5" t="s">
        <v>17</v>
      </c>
      <c r="K4" s="5" t="s">
        <v>16</v>
      </c>
      <c r="L4" s="72" t="s">
        <v>39</v>
      </c>
      <c r="M4" s="40" t="s">
        <v>40</v>
      </c>
      <c r="N4" s="39" t="s">
        <v>14</v>
      </c>
      <c r="O4" s="5" t="s">
        <v>13</v>
      </c>
      <c r="P4" s="5" t="s">
        <v>12</v>
      </c>
      <c r="Q4" s="5" t="s">
        <v>11</v>
      </c>
      <c r="R4" s="5" t="s">
        <v>10</v>
      </c>
      <c r="S4" s="5" t="s">
        <v>9</v>
      </c>
    </row>
    <row r="5" spans="1:19" x14ac:dyDescent="0.25">
      <c r="A5" s="38" t="s">
        <v>43</v>
      </c>
      <c r="B5" s="34">
        <v>4723.43</v>
      </c>
      <c r="C5" s="34">
        <v>72.11</v>
      </c>
      <c r="D5" s="14">
        <v>940.44</v>
      </c>
      <c r="E5" s="60">
        <f>+D5*E4</f>
        <v>77.586300000000008</v>
      </c>
      <c r="F5" s="61">
        <f>+B5-C5-D5-E5</f>
        <v>3633.2937000000006</v>
      </c>
      <c r="G5" s="33">
        <v>8</v>
      </c>
      <c r="H5" s="33">
        <v>5</v>
      </c>
      <c r="I5" s="33">
        <v>2</v>
      </c>
      <c r="J5" s="32">
        <v>31</v>
      </c>
      <c r="K5" s="31"/>
      <c r="L5" s="69">
        <v>50</v>
      </c>
      <c r="M5" s="64">
        <v>0.25</v>
      </c>
      <c r="N5" s="65">
        <f>M5*F5+L5</f>
        <v>958.32342500000016</v>
      </c>
      <c r="O5" s="28">
        <f>SUM(A2)-(+D5+N5)/B5</f>
        <v>0.59801173617477132</v>
      </c>
      <c r="P5" s="26">
        <f>+N5/B5</f>
        <v>0.20288718685362123</v>
      </c>
      <c r="Q5" s="26">
        <f>(+D5+E5)/B5</f>
        <v>0.21552691582176511</v>
      </c>
      <c r="R5" s="27">
        <f>+B5/H5</f>
        <v>944.68600000000004</v>
      </c>
      <c r="S5" s="26">
        <f>H5/G5</f>
        <v>0.625</v>
      </c>
    </row>
    <row r="6" spans="1:19" x14ac:dyDescent="0.25">
      <c r="A6" s="35" t="s">
        <v>44</v>
      </c>
      <c r="B6" s="79"/>
      <c r="C6" s="80"/>
      <c r="D6" s="81"/>
      <c r="E6" s="80"/>
      <c r="F6" s="82"/>
      <c r="G6" s="83"/>
      <c r="H6" s="83"/>
      <c r="I6" s="83"/>
      <c r="J6" s="84"/>
      <c r="K6" s="85"/>
      <c r="L6" s="86"/>
      <c r="M6" s="76">
        <f>+N5/J5</f>
        <v>30.913658870967748</v>
      </c>
      <c r="N6" s="66"/>
      <c r="O6" s="87"/>
      <c r="P6" s="88"/>
      <c r="Q6" s="88"/>
      <c r="R6" s="82"/>
      <c r="S6" s="88"/>
    </row>
    <row r="7" spans="1:19" x14ac:dyDescent="0.25">
      <c r="A7" s="38" t="s">
        <v>52</v>
      </c>
      <c r="B7" s="34">
        <v>3168.81</v>
      </c>
      <c r="C7" s="34">
        <v>0</v>
      </c>
      <c r="D7" s="14">
        <v>1123.4100000000001</v>
      </c>
      <c r="E7" s="60">
        <f>+D7*E4</f>
        <v>92.681325000000015</v>
      </c>
      <c r="F7" s="61">
        <f>+B7-C7-D7-E7</f>
        <v>1952.7186749999998</v>
      </c>
      <c r="G7" s="33">
        <v>10</v>
      </c>
      <c r="H7" s="33">
        <v>6</v>
      </c>
      <c r="I7" s="33">
        <v>2</v>
      </c>
      <c r="J7" s="32">
        <v>34</v>
      </c>
      <c r="K7" s="31"/>
      <c r="L7" s="69">
        <v>149.32</v>
      </c>
      <c r="M7" s="77">
        <v>0.25</v>
      </c>
      <c r="N7" s="78">
        <f>M7*F7+L7</f>
        <v>637.49966874999996</v>
      </c>
      <c r="O7" s="28">
        <f>SUM(A2)-(+D7+N7)/B7</f>
        <v>0.44429938407477887</v>
      </c>
      <c r="P7" s="26">
        <f>+N7/B7</f>
        <v>0.20117951809985452</v>
      </c>
      <c r="Q7" s="26">
        <f>(+D7+E7)/B7</f>
        <v>0.38376908839595941</v>
      </c>
      <c r="R7" s="27">
        <f>+B7/H7</f>
        <v>528.13499999999999</v>
      </c>
      <c r="S7" s="26">
        <f>H7/G7</f>
        <v>0.6</v>
      </c>
    </row>
    <row r="8" spans="1:19" x14ac:dyDescent="0.25">
      <c r="A8" s="35" t="s">
        <v>44</v>
      </c>
      <c r="B8" s="60"/>
      <c r="C8" s="60"/>
      <c r="D8" s="61"/>
      <c r="E8" s="60"/>
      <c r="F8" s="27"/>
      <c r="G8" s="62"/>
      <c r="H8" s="62"/>
      <c r="I8" s="62"/>
      <c r="J8" s="63"/>
      <c r="K8" s="31"/>
      <c r="L8" s="74"/>
      <c r="M8" s="76">
        <f>+N7/J7</f>
        <v>18.749990257352941</v>
      </c>
      <c r="N8" s="66"/>
      <c r="O8" s="28"/>
      <c r="P8" s="26"/>
      <c r="Q8" s="26"/>
      <c r="R8" s="27"/>
      <c r="S8" s="26"/>
    </row>
    <row r="9" spans="1:19" x14ac:dyDescent="0.25">
      <c r="A9" s="68"/>
      <c r="B9" s="24"/>
      <c r="C9" s="24"/>
      <c r="D9" s="18"/>
      <c r="E9" s="18"/>
      <c r="F9" s="18"/>
      <c r="G9" s="23"/>
      <c r="H9" s="23"/>
      <c r="I9" s="23"/>
      <c r="J9" s="22"/>
      <c r="K9" s="22"/>
      <c r="L9" s="21"/>
      <c r="M9" s="21"/>
      <c r="N9" s="20"/>
      <c r="O9" s="19"/>
      <c r="P9" s="17"/>
      <c r="Q9" s="17"/>
      <c r="R9" s="18"/>
      <c r="S9" s="17"/>
    </row>
    <row r="10" spans="1:19" x14ac:dyDescent="0.25">
      <c r="A10" s="5" t="s">
        <v>42</v>
      </c>
      <c r="B10" s="2">
        <f>SUM(B5:B9)</f>
        <v>7892.24</v>
      </c>
      <c r="C10" s="73"/>
      <c r="D10" s="2">
        <f>SUM(D5:D9)</f>
        <v>2063.8500000000004</v>
      </c>
      <c r="E10" s="73"/>
      <c r="F10" s="2">
        <f>+B10-D10</f>
        <v>5828.3899999999994</v>
      </c>
      <c r="G10" s="6">
        <f>SUM(G5:G9)</f>
        <v>18</v>
      </c>
      <c r="H10" s="6">
        <f>SUM(H5:H9)</f>
        <v>11</v>
      </c>
      <c r="I10" s="6">
        <v>2</v>
      </c>
      <c r="J10" s="5">
        <f>SUM(J5:J9)</f>
        <v>65</v>
      </c>
      <c r="K10" s="5"/>
      <c r="L10" s="75"/>
      <c r="M10" s="4"/>
      <c r="N10" s="2">
        <f>SUM(N5:N8)</f>
        <v>1595.8230937500002</v>
      </c>
      <c r="O10" s="3">
        <f>SUM(A2)-(+D10+N10)/B10</f>
        <v>0.53629475361240908</v>
      </c>
      <c r="P10" s="1">
        <f>+N10/B10</f>
        <v>0.20220154148251956</v>
      </c>
      <c r="Q10" s="1">
        <f>+D10/B10</f>
        <v>0.26150370490507135</v>
      </c>
      <c r="R10" s="2">
        <f>+B10/H10</f>
        <v>717.47636363636366</v>
      </c>
      <c r="S10" s="1">
        <f>H10/G10</f>
        <v>0.61111111111111116</v>
      </c>
    </row>
    <row r="12" spans="1:19" x14ac:dyDescent="0.25">
      <c r="B12" t="s">
        <v>56</v>
      </c>
    </row>
    <row r="13" spans="1:19" x14ac:dyDescent="0.25">
      <c r="B13" t="s">
        <v>57</v>
      </c>
    </row>
  </sheetData>
  <pageMargins left="0.7" right="0.7" top="0.75" bottom="0.75" header="0.3" footer="0.3"/>
  <pageSetup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13"/>
  <sheetViews>
    <sheetView zoomScale="115" zoomScaleNormal="115" workbookViewId="0">
      <selection activeCell="M33" sqref="M33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style="54" customWidth="1"/>
    <col min="6" max="6" width="14.85546875" customWidth="1"/>
    <col min="7" max="7" width="4.7109375" bestFit="1" customWidth="1"/>
    <col min="8" max="8" width="4.42578125" bestFit="1" customWidth="1"/>
    <col min="9" max="9" width="5.140625" bestFit="1" customWidth="1"/>
    <col min="10" max="10" width="6.140625" customWidth="1"/>
    <col min="11" max="11" width="5.42578125" customWidth="1"/>
    <col min="12" max="12" width="9.5703125" style="54" bestFit="1" customWidth="1"/>
    <col min="13" max="13" width="8.42578125" customWidth="1"/>
    <col min="14" max="14" width="12.5703125" customWidth="1"/>
    <col min="15" max="15" width="7" customWidth="1"/>
    <col min="16" max="16" width="8.28515625" bestFit="1" customWidth="1"/>
    <col min="17" max="17" width="6.7109375" bestFit="1" customWidth="1"/>
    <col min="18" max="18" width="12" customWidth="1"/>
    <col min="19" max="19" width="6.7109375" bestFit="1" customWidth="1"/>
  </cols>
  <sheetData>
    <row r="1" spans="1:19" x14ac:dyDescent="0.25">
      <c r="A1" s="59" t="s">
        <v>45</v>
      </c>
      <c r="B1" s="67" t="s">
        <v>58</v>
      </c>
      <c r="C1" s="70"/>
      <c r="E1" s="70"/>
      <c r="J1" t="s">
        <v>34</v>
      </c>
      <c r="K1" s="54"/>
      <c r="M1" s="54"/>
      <c r="N1" s="54"/>
      <c r="O1" s="54"/>
      <c r="P1" s="54"/>
      <c r="Q1" s="54"/>
      <c r="S1" s="53"/>
    </row>
    <row r="2" spans="1:19" x14ac:dyDescent="0.25">
      <c r="A2" s="89">
        <v>1</v>
      </c>
      <c r="B2" s="53"/>
      <c r="C2" s="70"/>
      <c r="E2" s="71" t="s">
        <v>41</v>
      </c>
      <c r="K2" s="54"/>
      <c r="M2" s="54"/>
      <c r="N2" s="54"/>
      <c r="O2" s="54"/>
      <c r="P2" s="54"/>
      <c r="Q2" s="54"/>
      <c r="S2" s="53"/>
    </row>
    <row r="3" spans="1:19" x14ac:dyDescent="0.25">
      <c r="A3" s="50"/>
      <c r="B3" s="50"/>
      <c r="C3" s="71"/>
      <c r="D3" s="49"/>
      <c r="E3" s="71" t="s">
        <v>38</v>
      </c>
      <c r="F3" s="49"/>
      <c r="G3" s="49"/>
      <c r="H3" s="49"/>
      <c r="I3" s="49"/>
      <c r="J3" s="49" t="s">
        <v>30</v>
      </c>
      <c r="K3" s="48"/>
      <c r="L3" s="48"/>
      <c r="M3" s="48"/>
      <c r="N3" s="47" t="s">
        <v>29</v>
      </c>
      <c r="O3" s="46">
        <v>0.6</v>
      </c>
      <c r="P3" s="46" t="s">
        <v>28</v>
      </c>
      <c r="Q3" s="46">
        <v>0.2</v>
      </c>
      <c r="R3" s="45">
        <v>550</v>
      </c>
      <c r="S3" s="44">
        <v>0.6</v>
      </c>
    </row>
    <row r="4" spans="1:19" x14ac:dyDescent="0.25">
      <c r="A4" s="41"/>
      <c r="B4" s="5" t="s">
        <v>23</v>
      </c>
      <c r="C4" s="72" t="s">
        <v>37</v>
      </c>
      <c r="D4" s="5" t="s">
        <v>22</v>
      </c>
      <c r="E4" s="72">
        <v>8.2500000000000004E-2</v>
      </c>
      <c r="F4" s="5" t="s">
        <v>21</v>
      </c>
      <c r="G4" s="5" t="s">
        <v>20</v>
      </c>
      <c r="H4" s="5" t="s">
        <v>19</v>
      </c>
      <c r="I4" s="5" t="s">
        <v>18</v>
      </c>
      <c r="J4" s="5" t="s">
        <v>17</v>
      </c>
      <c r="K4" s="5" t="s">
        <v>16</v>
      </c>
      <c r="L4" s="72" t="s">
        <v>39</v>
      </c>
      <c r="M4" s="40" t="s">
        <v>40</v>
      </c>
      <c r="N4" s="39" t="s">
        <v>14</v>
      </c>
      <c r="O4" s="5" t="s">
        <v>13</v>
      </c>
      <c r="P4" s="5" t="s">
        <v>12</v>
      </c>
      <c r="Q4" s="5" t="s">
        <v>11</v>
      </c>
      <c r="R4" s="5" t="s">
        <v>10</v>
      </c>
      <c r="S4" s="5" t="s">
        <v>9</v>
      </c>
    </row>
    <row r="5" spans="1:19" x14ac:dyDescent="0.25">
      <c r="A5" s="38" t="s">
        <v>43</v>
      </c>
      <c r="B5" s="34">
        <v>7044.59</v>
      </c>
      <c r="C5" s="34">
        <v>0</v>
      </c>
      <c r="D5" s="14">
        <v>2322.91</v>
      </c>
      <c r="E5" s="60">
        <f>+D5*E4</f>
        <v>191.640075</v>
      </c>
      <c r="F5" s="61">
        <f>+B5-C5-D5-E5</f>
        <v>4530.039925</v>
      </c>
      <c r="G5" s="33">
        <v>14</v>
      </c>
      <c r="H5" s="33">
        <v>5</v>
      </c>
      <c r="I5" s="33">
        <v>3</v>
      </c>
      <c r="J5" s="32">
        <v>40</v>
      </c>
      <c r="K5" s="31"/>
      <c r="L5" s="69">
        <v>0</v>
      </c>
      <c r="M5" s="64">
        <v>0.25</v>
      </c>
      <c r="N5" s="65">
        <f>M5*F5+L5</f>
        <v>1132.50998125</v>
      </c>
      <c r="O5" s="28">
        <f>SUM(A2)-(+D5+N5)/B5</f>
        <v>0.50949310304077311</v>
      </c>
      <c r="P5" s="26">
        <f>+N5/B5</f>
        <v>0.16076307936302894</v>
      </c>
      <c r="Q5" s="26">
        <f>(+D5+E5)/B5</f>
        <v>0.35694768254788423</v>
      </c>
      <c r="R5" s="27">
        <f>+B5/H5</f>
        <v>1408.9180000000001</v>
      </c>
      <c r="S5" s="26">
        <f>H5/G5</f>
        <v>0.35714285714285715</v>
      </c>
    </row>
    <row r="6" spans="1:19" x14ac:dyDescent="0.25">
      <c r="A6" s="35" t="s">
        <v>44</v>
      </c>
      <c r="B6" s="79"/>
      <c r="C6" s="80"/>
      <c r="D6" s="81"/>
      <c r="E6" s="80"/>
      <c r="F6" s="82"/>
      <c r="G6" s="83"/>
      <c r="H6" s="83"/>
      <c r="I6" s="83"/>
      <c r="J6" s="84"/>
      <c r="K6" s="85"/>
      <c r="L6" s="86"/>
      <c r="M6" s="76">
        <f>+N5/J5</f>
        <v>28.312749531249999</v>
      </c>
      <c r="N6" s="66"/>
      <c r="O6" s="87"/>
      <c r="P6" s="88"/>
      <c r="Q6" s="88"/>
      <c r="R6" s="82"/>
      <c r="S6" s="88"/>
    </row>
    <row r="7" spans="1:19" x14ac:dyDescent="0.25">
      <c r="A7" s="38" t="s">
        <v>52</v>
      </c>
      <c r="B7" s="34">
        <v>4780.1899999999996</v>
      </c>
      <c r="C7" s="34">
        <v>0</v>
      </c>
      <c r="D7" s="14">
        <v>1119</v>
      </c>
      <c r="E7" s="60">
        <f>+D7*E4</f>
        <v>92.31750000000001</v>
      </c>
      <c r="F7" s="61">
        <f>+B7-C7-D7-E7</f>
        <v>3568.8724999999995</v>
      </c>
      <c r="G7" s="33">
        <v>13</v>
      </c>
      <c r="H7" s="33">
        <v>9</v>
      </c>
      <c r="I7" s="33">
        <v>1</v>
      </c>
      <c r="J7" s="32">
        <v>40</v>
      </c>
      <c r="K7" s="31"/>
      <c r="L7" s="69">
        <v>50</v>
      </c>
      <c r="M7" s="77">
        <v>0.25</v>
      </c>
      <c r="N7" s="78">
        <f>M7*F7+L7</f>
        <v>942.21812499999987</v>
      </c>
      <c r="O7" s="28">
        <f>SUM(A2)-(+D7+N7)/B7</f>
        <v>0.56879995878824907</v>
      </c>
      <c r="P7" s="26">
        <f>+N7/B7</f>
        <v>0.19710892767860691</v>
      </c>
      <c r="Q7" s="26">
        <f>(+D7+E7)/B7</f>
        <v>0.25340363039962849</v>
      </c>
      <c r="R7" s="27">
        <f>+B7/H7</f>
        <v>531.13222222222214</v>
      </c>
      <c r="S7" s="26">
        <f>H7/G7</f>
        <v>0.69230769230769229</v>
      </c>
    </row>
    <row r="8" spans="1:19" x14ac:dyDescent="0.25">
      <c r="A8" s="35" t="s">
        <v>44</v>
      </c>
      <c r="B8" s="60"/>
      <c r="C8" s="60"/>
      <c r="D8" s="61"/>
      <c r="E8" s="60"/>
      <c r="F8" s="27"/>
      <c r="G8" s="62"/>
      <c r="H8" s="62"/>
      <c r="I8" s="62"/>
      <c r="J8" s="63"/>
      <c r="K8" s="31"/>
      <c r="L8" s="74"/>
      <c r="M8" s="76">
        <f>+N7/J7</f>
        <v>23.555453124999996</v>
      </c>
      <c r="N8" s="66"/>
      <c r="O8" s="28"/>
      <c r="P8" s="26"/>
      <c r="Q8" s="26"/>
      <c r="R8" s="27"/>
      <c r="S8" s="26"/>
    </row>
    <row r="9" spans="1:19" x14ac:dyDescent="0.25">
      <c r="A9" s="68"/>
      <c r="B9" s="24"/>
      <c r="C9" s="24"/>
      <c r="D9" s="18"/>
      <c r="E9" s="18"/>
      <c r="F9" s="18"/>
      <c r="G9" s="23"/>
      <c r="H9" s="23"/>
      <c r="I9" s="23"/>
      <c r="J9" s="22"/>
      <c r="K9" s="22"/>
      <c r="L9" s="21"/>
      <c r="M9" s="21"/>
      <c r="N9" s="20"/>
      <c r="O9" s="19"/>
      <c r="P9" s="17"/>
      <c r="Q9" s="17"/>
      <c r="R9" s="18"/>
      <c r="S9" s="17"/>
    </row>
    <row r="10" spans="1:19" x14ac:dyDescent="0.25">
      <c r="A10" s="5" t="s">
        <v>42</v>
      </c>
      <c r="B10" s="2">
        <f>SUM(B5:B9)</f>
        <v>11824.779999999999</v>
      </c>
      <c r="C10" s="73"/>
      <c r="D10" s="2">
        <f>SUM(D5:D9)</f>
        <v>3441.91</v>
      </c>
      <c r="E10" s="73"/>
      <c r="F10" s="2">
        <f>+B10-D10</f>
        <v>8382.869999999999</v>
      </c>
      <c r="G10" s="6">
        <f>SUM(G5:G9)</f>
        <v>27</v>
      </c>
      <c r="H10" s="6">
        <f>SUM(H5:H9)</f>
        <v>14</v>
      </c>
      <c r="I10" s="6">
        <v>2</v>
      </c>
      <c r="J10" s="5">
        <f>SUM(J5:J9)</f>
        <v>80</v>
      </c>
      <c r="K10" s="5"/>
      <c r="L10" s="75"/>
      <c r="M10" s="4"/>
      <c r="N10" s="2">
        <f>SUM(N5:N8)</f>
        <v>2074.7281062499997</v>
      </c>
      <c r="O10" s="3">
        <f>SUM(A2)-(+D10+N10)/B10</f>
        <v>0.5334680132526779</v>
      </c>
      <c r="P10" s="1">
        <f>+N10/B10</f>
        <v>0.17545595827152807</v>
      </c>
      <c r="Q10" s="1">
        <f>+D10/B10</f>
        <v>0.29107602847579406</v>
      </c>
      <c r="R10" s="2">
        <f>+B10/H10</f>
        <v>844.62714285714276</v>
      </c>
      <c r="S10" s="1">
        <f>H10/G10</f>
        <v>0.51851851851851849</v>
      </c>
    </row>
    <row r="12" spans="1:19" x14ac:dyDescent="0.25">
      <c r="B12" t="s">
        <v>59</v>
      </c>
    </row>
    <row r="13" spans="1:19" x14ac:dyDescent="0.25">
      <c r="B13" t="s">
        <v>60</v>
      </c>
    </row>
  </sheetData>
  <pageMargins left="0.7" right="0.7" top="0.75" bottom="0.75" header="0.3" footer="0.3"/>
  <pageSetup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18"/>
  <sheetViews>
    <sheetView zoomScale="115" zoomScaleNormal="115" workbookViewId="0">
      <selection activeCell="N17" sqref="N17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style="54" customWidth="1"/>
    <col min="6" max="6" width="14.85546875" customWidth="1"/>
    <col min="7" max="7" width="4.7109375" bestFit="1" customWidth="1"/>
    <col min="8" max="8" width="4.42578125" bestFit="1" customWidth="1"/>
    <col min="9" max="9" width="5.140625" bestFit="1" customWidth="1"/>
    <col min="10" max="10" width="6.140625" customWidth="1"/>
    <col min="11" max="11" width="5.42578125" customWidth="1"/>
    <col min="12" max="12" width="9.5703125" style="54" bestFit="1" customWidth="1"/>
    <col min="13" max="13" width="8.42578125" customWidth="1"/>
    <col min="14" max="14" width="12.5703125" customWidth="1"/>
    <col min="15" max="15" width="7" customWidth="1"/>
    <col min="16" max="16" width="8.28515625" bestFit="1" customWidth="1"/>
    <col min="17" max="17" width="6.7109375" bestFit="1" customWidth="1"/>
    <col min="18" max="18" width="12" customWidth="1"/>
    <col min="19" max="19" width="6.7109375" bestFit="1" customWidth="1"/>
  </cols>
  <sheetData>
    <row r="1" spans="1:19" x14ac:dyDescent="0.25">
      <c r="A1" s="59" t="s">
        <v>45</v>
      </c>
      <c r="B1" s="67" t="s">
        <v>61</v>
      </c>
      <c r="C1" s="70"/>
      <c r="E1" s="70"/>
      <c r="J1" t="s">
        <v>34</v>
      </c>
      <c r="K1" s="54"/>
      <c r="M1" s="54"/>
      <c r="N1" s="54"/>
      <c r="O1" s="54"/>
      <c r="P1" s="54"/>
      <c r="Q1" s="54"/>
      <c r="S1" s="53"/>
    </row>
    <row r="2" spans="1:19" x14ac:dyDescent="0.25">
      <c r="A2" s="89">
        <v>1</v>
      </c>
      <c r="B2" s="53"/>
      <c r="C2" s="70"/>
      <c r="E2" s="71" t="s">
        <v>41</v>
      </c>
      <c r="K2" s="54"/>
      <c r="M2" s="54"/>
      <c r="N2" s="54"/>
      <c r="O2" s="54"/>
      <c r="P2" s="54"/>
      <c r="Q2" s="54"/>
      <c r="S2" s="53"/>
    </row>
    <row r="3" spans="1:19" x14ac:dyDescent="0.25">
      <c r="A3" s="50"/>
      <c r="B3" s="50"/>
      <c r="C3" s="71"/>
      <c r="D3" s="49"/>
      <c r="E3" s="71" t="s">
        <v>38</v>
      </c>
      <c r="F3" s="49"/>
      <c r="G3" s="49"/>
      <c r="H3" s="49"/>
      <c r="I3" s="49"/>
      <c r="J3" s="49" t="s">
        <v>30</v>
      </c>
      <c r="K3" s="48"/>
      <c r="L3" s="48"/>
      <c r="M3" s="48"/>
      <c r="N3" s="47" t="s">
        <v>29</v>
      </c>
      <c r="O3" s="46">
        <v>0.6</v>
      </c>
      <c r="P3" s="46" t="s">
        <v>28</v>
      </c>
      <c r="Q3" s="46">
        <v>0.2</v>
      </c>
      <c r="R3" s="45">
        <v>550</v>
      </c>
      <c r="S3" s="44">
        <v>0.6</v>
      </c>
    </row>
    <row r="4" spans="1:19" x14ac:dyDescent="0.25">
      <c r="A4" s="41"/>
      <c r="B4" s="5" t="s">
        <v>23</v>
      </c>
      <c r="C4" s="72" t="s">
        <v>37</v>
      </c>
      <c r="D4" s="5" t="s">
        <v>22</v>
      </c>
      <c r="E4" s="72">
        <v>8.2500000000000004E-2</v>
      </c>
      <c r="F4" s="5" t="s">
        <v>21</v>
      </c>
      <c r="G4" s="5" t="s">
        <v>20</v>
      </c>
      <c r="H4" s="5" t="s">
        <v>19</v>
      </c>
      <c r="I4" s="5" t="s">
        <v>18</v>
      </c>
      <c r="J4" s="5" t="s">
        <v>17</v>
      </c>
      <c r="K4" s="5" t="s">
        <v>16</v>
      </c>
      <c r="L4" s="72" t="s">
        <v>39</v>
      </c>
      <c r="M4" s="40" t="s">
        <v>40</v>
      </c>
      <c r="N4" s="39" t="s">
        <v>14</v>
      </c>
      <c r="O4" s="5" t="s">
        <v>13</v>
      </c>
      <c r="P4" s="5" t="s">
        <v>12</v>
      </c>
      <c r="Q4" s="5" t="s">
        <v>11</v>
      </c>
      <c r="R4" s="5" t="s">
        <v>10</v>
      </c>
      <c r="S4" s="5" t="s">
        <v>9</v>
      </c>
    </row>
    <row r="5" spans="1:19" x14ac:dyDescent="0.25">
      <c r="A5" s="38" t="s">
        <v>43</v>
      </c>
      <c r="B5" s="34">
        <v>5045</v>
      </c>
      <c r="C5" s="34">
        <v>0</v>
      </c>
      <c r="D5" s="14">
        <v>2055.56</v>
      </c>
      <c r="E5" s="60">
        <f>+D5*E4</f>
        <v>169.58369999999999</v>
      </c>
      <c r="F5" s="61">
        <f>+B5-C5-D5-E5</f>
        <v>2819.8562999999999</v>
      </c>
      <c r="G5" s="33">
        <v>11</v>
      </c>
      <c r="H5" s="33">
        <v>5</v>
      </c>
      <c r="I5" s="33">
        <v>1</v>
      </c>
      <c r="J5" s="32">
        <v>33</v>
      </c>
      <c r="K5" s="31"/>
      <c r="L5" s="69">
        <v>25</v>
      </c>
      <c r="M5" s="64">
        <v>0.25</v>
      </c>
      <c r="N5" s="65">
        <f>M5*F5+L5</f>
        <v>729.96407499999998</v>
      </c>
      <c r="O5" s="28">
        <f>SUM(A2)-(+D5+N5)/B5</f>
        <v>0.44786440535183358</v>
      </c>
      <c r="P5" s="26">
        <f>+N5/B5</f>
        <v>0.14469059960356789</v>
      </c>
      <c r="Q5" s="26">
        <f>(+D5+E5)/B5</f>
        <v>0.44105920713577801</v>
      </c>
      <c r="R5" s="27">
        <f>+B5/H5</f>
        <v>1009</v>
      </c>
      <c r="S5" s="26">
        <f>H5/G5</f>
        <v>0.45454545454545453</v>
      </c>
    </row>
    <row r="6" spans="1:19" x14ac:dyDescent="0.25">
      <c r="A6" s="35" t="s">
        <v>44</v>
      </c>
      <c r="B6" s="79"/>
      <c r="C6" s="80"/>
      <c r="D6" s="81"/>
      <c r="E6" s="80"/>
      <c r="F6" s="82"/>
      <c r="G6" s="83"/>
      <c r="H6" s="83"/>
      <c r="I6" s="83"/>
      <c r="J6" s="84"/>
      <c r="K6" s="85"/>
      <c r="L6" s="86"/>
      <c r="M6" s="76">
        <f>+N5/J5</f>
        <v>22.120123484848484</v>
      </c>
      <c r="N6" s="66"/>
      <c r="O6" s="87"/>
      <c r="P6" s="88"/>
      <c r="Q6" s="88"/>
      <c r="R6" s="82"/>
      <c r="S6" s="88"/>
    </row>
    <row r="7" spans="1:19" x14ac:dyDescent="0.25">
      <c r="A7" s="38" t="s">
        <v>52</v>
      </c>
      <c r="B7" s="34">
        <v>3151.93</v>
      </c>
      <c r="C7" s="34">
        <v>0</v>
      </c>
      <c r="D7" s="14">
        <v>853.08</v>
      </c>
      <c r="E7" s="60">
        <f>+D7*E4</f>
        <v>70.379100000000008</v>
      </c>
      <c r="F7" s="61">
        <f>+B7-C7-D7-E7</f>
        <v>2228.4708999999998</v>
      </c>
      <c r="G7" s="33">
        <v>8</v>
      </c>
      <c r="H7" s="33">
        <v>5</v>
      </c>
      <c r="I7" s="33">
        <v>2</v>
      </c>
      <c r="J7" s="32">
        <v>31</v>
      </c>
      <c r="K7" s="31"/>
      <c r="L7" s="69">
        <v>0</v>
      </c>
      <c r="M7" s="90">
        <v>18.75</v>
      </c>
      <c r="N7" s="78">
        <f>M7*J7</f>
        <v>581.25</v>
      </c>
      <c r="O7" s="28">
        <f>SUM(A2)-(+D7+N7)/B7</f>
        <v>0.54493595987220522</v>
      </c>
      <c r="P7" s="26">
        <f>+N7/B7</f>
        <v>0.18441082130631076</v>
      </c>
      <c r="Q7" s="26">
        <f>(+D7+E7)/B7</f>
        <v>0.29298210937425645</v>
      </c>
      <c r="R7" s="27">
        <f>+B7/H7</f>
        <v>630.38599999999997</v>
      </c>
      <c r="S7" s="26">
        <f>H7/G7</f>
        <v>0.625</v>
      </c>
    </row>
    <row r="8" spans="1:19" x14ac:dyDescent="0.25">
      <c r="A8" s="35" t="s">
        <v>44</v>
      </c>
      <c r="B8" s="60"/>
      <c r="C8" s="60"/>
      <c r="D8" s="61"/>
      <c r="E8" s="60"/>
      <c r="F8" s="27"/>
      <c r="G8" s="62"/>
      <c r="H8" s="62"/>
      <c r="I8" s="62"/>
      <c r="J8" s="63"/>
      <c r="K8" s="31"/>
      <c r="L8" s="74"/>
      <c r="M8" s="76">
        <f>+N7/J7</f>
        <v>18.75</v>
      </c>
      <c r="N8" s="66"/>
      <c r="O8" s="28"/>
      <c r="P8" s="26"/>
      <c r="Q8" s="26"/>
      <c r="R8" s="27"/>
      <c r="S8" s="26"/>
    </row>
    <row r="9" spans="1:19" x14ac:dyDescent="0.25">
      <c r="A9" s="68"/>
      <c r="B9" s="24"/>
      <c r="C9" s="24"/>
      <c r="D9" s="18"/>
      <c r="E9" s="18"/>
      <c r="F9" s="18"/>
      <c r="G9" s="23"/>
      <c r="H9" s="23"/>
      <c r="I9" s="23"/>
      <c r="J9" s="22"/>
      <c r="K9" s="22"/>
      <c r="L9" s="21"/>
      <c r="M9" s="21"/>
      <c r="N9" s="20"/>
      <c r="O9" s="19"/>
      <c r="P9" s="17"/>
      <c r="Q9" s="17"/>
      <c r="R9" s="18"/>
      <c r="S9" s="17"/>
    </row>
    <row r="10" spans="1:19" x14ac:dyDescent="0.25">
      <c r="A10" s="5" t="s">
        <v>42</v>
      </c>
      <c r="B10" s="2">
        <f>SUM(B5:B9)</f>
        <v>8196.93</v>
      </c>
      <c r="C10" s="73"/>
      <c r="D10" s="2">
        <f>SUM(D5:D9)</f>
        <v>2908.64</v>
      </c>
      <c r="E10" s="73"/>
      <c r="F10" s="2">
        <f>+B10-D10</f>
        <v>5288.2900000000009</v>
      </c>
      <c r="G10" s="6">
        <f>SUM(G5:G9)</f>
        <v>19</v>
      </c>
      <c r="H10" s="6">
        <f>SUM(H5:H9)</f>
        <v>10</v>
      </c>
      <c r="I10" s="6">
        <v>2</v>
      </c>
      <c r="J10" s="5">
        <f>SUM(J5:J9)</f>
        <v>64</v>
      </c>
      <c r="K10" s="5"/>
      <c r="L10" s="75"/>
      <c r="M10" s="4"/>
      <c r="N10" s="2">
        <f>SUM(N5:N8)</f>
        <v>1311.2140749999999</v>
      </c>
      <c r="O10" s="3">
        <f>SUM(A2)-(+D10+N10)/B10</f>
        <v>0.48519090988943436</v>
      </c>
      <c r="P10" s="1">
        <f>+N10/B10</f>
        <v>0.15996404446542789</v>
      </c>
      <c r="Q10" s="1">
        <f>+D10/B10</f>
        <v>0.35484504564513786</v>
      </c>
      <c r="R10" s="2">
        <f>+B10/H10</f>
        <v>819.69299999999998</v>
      </c>
      <c r="S10" s="1">
        <f>H10/G10</f>
        <v>0.52631578947368418</v>
      </c>
    </row>
    <row r="13" spans="1:19" x14ac:dyDescent="0.25">
      <c r="B13" t="s">
        <v>63</v>
      </c>
    </row>
    <row r="16" spans="1:19" x14ac:dyDescent="0.25">
      <c r="K16" t="s">
        <v>62</v>
      </c>
    </row>
    <row r="18" spans="13:13" x14ac:dyDescent="0.25">
      <c r="M18" s="53"/>
    </row>
  </sheetData>
  <pageMargins left="0.7" right="0.7" top="0.75" bottom="0.75" header="0.3" footer="0.3"/>
  <pageSetup scale="5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18"/>
  <sheetViews>
    <sheetView zoomScale="115" zoomScaleNormal="115" workbookViewId="0">
      <selection activeCell="D14" sqref="D14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style="54" customWidth="1"/>
    <col min="6" max="6" width="14.85546875" customWidth="1"/>
    <col min="7" max="7" width="4.7109375" bestFit="1" customWidth="1"/>
    <col min="8" max="8" width="4.42578125" bestFit="1" customWidth="1"/>
    <col min="9" max="9" width="5.140625" bestFit="1" customWidth="1"/>
    <col min="10" max="10" width="6.140625" customWidth="1"/>
    <col min="11" max="11" width="5.42578125" customWidth="1"/>
    <col min="12" max="12" width="9.5703125" style="54" bestFit="1" customWidth="1"/>
    <col min="13" max="13" width="8.42578125" customWidth="1"/>
    <col min="14" max="14" width="12.5703125" customWidth="1"/>
    <col min="15" max="15" width="7" customWidth="1"/>
    <col min="16" max="16" width="8.28515625" bestFit="1" customWidth="1"/>
    <col min="17" max="17" width="6.7109375" bestFit="1" customWidth="1"/>
    <col min="18" max="18" width="12" customWidth="1"/>
    <col min="19" max="19" width="6.7109375" bestFit="1" customWidth="1"/>
  </cols>
  <sheetData>
    <row r="1" spans="1:19" x14ac:dyDescent="0.25">
      <c r="A1" s="59" t="s">
        <v>45</v>
      </c>
      <c r="B1" s="67" t="s">
        <v>64</v>
      </c>
      <c r="C1" s="70"/>
      <c r="E1" s="70"/>
      <c r="J1" t="s">
        <v>34</v>
      </c>
      <c r="K1" s="54"/>
      <c r="M1" s="54"/>
      <c r="N1" s="54"/>
      <c r="O1" s="54"/>
      <c r="P1" s="54"/>
      <c r="Q1" s="54"/>
      <c r="S1" s="53"/>
    </row>
    <row r="2" spans="1:19" x14ac:dyDescent="0.25">
      <c r="A2" s="89">
        <v>1</v>
      </c>
      <c r="B2" s="53"/>
      <c r="C2" s="70"/>
      <c r="E2" s="71" t="s">
        <v>41</v>
      </c>
      <c r="K2" s="54"/>
      <c r="M2" s="54"/>
      <c r="N2" s="54"/>
      <c r="O2" s="54"/>
      <c r="P2" s="54"/>
      <c r="Q2" s="54"/>
      <c r="S2" s="53"/>
    </row>
    <row r="3" spans="1:19" x14ac:dyDescent="0.25">
      <c r="A3" s="50"/>
      <c r="B3" s="50"/>
      <c r="C3" s="71"/>
      <c r="D3" s="49"/>
      <c r="E3" s="71" t="s">
        <v>38</v>
      </c>
      <c r="F3" s="49"/>
      <c r="G3" s="49"/>
      <c r="H3" s="49"/>
      <c r="I3" s="49"/>
      <c r="J3" s="49" t="s">
        <v>30</v>
      </c>
      <c r="K3" s="48"/>
      <c r="L3" s="48"/>
      <c r="M3" s="48"/>
      <c r="N3" s="47" t="s">
        <v>29</v>
      </c>
      <c r="O3" s="46">
        <v>0.6</v>
      </c>
      <c r="P3" s="46" t="s">
        <v>28</v>
      </c>
      <c r="Q3" s="46">
        <v>0.2</v>
      </c>
      <c r="R3" s="45">
        <v>550</v>
      </c>
      <c r="S3" s="44">
        <v>0.6</v>
      </c>
    </row>
    <row r="4" spans="1:19" x14ac:dyDescent="0.25">
      <c r="A4" s="41"/>
      <c r="B4" s="5" t="s">
        <v>23</v>
      </c>
      <c r="C4" s="72" t="s">
        <v>37</v>
      </c>
      <c r="D4" s="5" t="s">
        <v>22</v>
      </c>
      <c r="E4" s="72">
        <v>8.2500000000000004E-2</v>
      </c>
      <c r="F4" s="5" t="s">
        <v>21</v>
      </c>
      <c r="G4" s="5" t="s">
        <v>20</v>
      </c>
      <c r="H4" s="5" t="s">
        <v>19</v>
      </c>
      <c r="I4" s="5" t="s">
        <v>18</v>
      </c>
      <c r="J4" s="5" t="s">
        <v>17</v>
      </c>
      <c r="K4" s="5" t="s">
        <v>16</v>
      </c>
      <c r="L4" s="72" t="s">
        <v>39</v>
      </c>
      <c r="M4" s="40" t="s">
        <v>40</v>
      </c>
      <c r="N4" s="39" t="s">
        <v>14</v>
      </c>
      <c r="O4" s="5" t="s">
        <v>13</v>
      </c>
      <c r="P4" s="5" t="s">
        <v>12</v>
      </c>
      <c r="Q4" s="5" t="s">
        <v>11</v>
      </c>
      <c r="R4" s="5" t="s">
        <v>10</v>
      </c>
      <c r="S4" s="5" t="s">
        <v>9</v>
      </c>
    </row>
    <row r="5" spans="1:19" x14ac:dyDescent="0.25">
      <c r="A5" s="110" t="s">
        <v>43</v>
      </c>
      <c r="B5" s="91">
        <v>0</v>
      </c>
      <c r="C5" s="91">
        <v>0</v>
      </c>
      <c r="D5" s="92">
        <v>0</v>
      </c>
      <c r="E5" s="91">
        <f>+D5*E4</f>
        <v>0</v>
      </c>
      <c r="F5" s="92">
        <f>+B5-C5-D5-E5</f>
        <v>0</v>
      </c>
      <c r="G5" s="93">
        <v>0</v>
      </c>
      <c r="H5" s="93">
        <v>0</v>
      </c>
      <c r="I5" s="93">
        <v>0</v>
      </c>
      <c r="J5" s="94">
        <v>0</v>
      </c>
      <c r="K5" s="95"/>
      <c r="L5" s="96">
        <v>25</v>
      </c>
      <c r="M5" s="97">
        <v>0.25</v>
      </c>
      <c r="N5" s="98">
        <f>M5*F5+L5</f>
        <v>25</v>
      </c>
      <c r="O5" s="99" t="e">
        <f>SUM(A2)-(+D5+N5)/B5</f>
        <v>#DIV/0!</v>
      </c>
      <c r="P5" s="100" t="e">
        <f>+N5/B5</f>
        <v>#DIV/0!</v>
      </c>
      <c r="Q5" s="100" t="e">
        <f>(+D5+E5)/B5</f>
        <v>#DIV/0!</v>
      </c>
      <c r="R5" s="92" t="e">
        <f>+B5/H5</f>
        <v>#DIV/0!</v>
      </c>
      <c r="S5" s="100" t="e">
        <f>H5/G5</f>
        <v>#DIV/0!</v>
      </c>
    </row>
    <row r="6" spans="1:19" x14ac:dyDescent="0.25">
      <c r="A6" s="111" t="s">
        <v>44</v>
      </c>
      <c r="B6" s="101"/>
      <c r="C6" s="102"/>
      <c r="D6" s="20"/>
      <c r="E6" s="102"/>
      <c r="F6" s="20"/>
      <c r="G6" s="103"/>
      <c r="H6" s="103"/>
      <c r="I6" s="103">
        <v>0</v>
      </c>
      <c r="J6" s="104"/>
      <c r="K6" s="105"/>
      <c r="L6" s="105"/>
      <c r="M6" s="106" t="e">
        <f>+N5/J5</f>
        <v>#DIV/0!</v>
      </c>
      <c r="N6" s="107"/>
      <c r="O6" s="108"/>
      <c r="P6" s="109"/>
      <c r="Q6" s="109"/>
      <c r="R6" s="20"/>
      <c r="S6" s="109"/>
    </row>
    <row r="7" spans="1:19" x14ac:dyDescent="0.25">
      <c r="A7" s="38" t="s">
        <v>52</v>
      </c>
      <c r="B7" s="34">
        <v>8429.85</v>
      </c>
      <c r="C7" s="34">
        <v>0</v>
      </c>
      <c r="D7" s="14">
        <v>2663.32</v>
      </c>
      <c r="E7" s="60">
        <f>+D7*E4</f>
        <v>219.72390000000001</v>
      </c>
      <c r="F7" s="61">
        <f>+B7-C7-D7-E7</f>
        <v>5546.8061000000007</v>
      </c>
      <c r="G7" s="33">
        <v>15</v>
      </c>
      <c r="H7" s="33">
        <v>11</v>
      </c>
      <c r="I7" s="33">
        <v>1</v>
      </c>
      <c r="J7" s="32">
        <v>34</v>
      </c>
      <c r="K7" s="31"/>
      <c r="L7" s="69">
        <v>0</v>
      </c>
      <c r="M7" s="77">
        <v>0.25</v>
      </c>
      <c r="N7" s="78">
        <f>M7*F7</f>
        <v>1386.7015250000002</v>
      </c>
      <c r="O7" s="28">
        <f>SUM(A2)-(+D7+N7)/B7</f>
        <v>0.51956185163437074</v>
      </c>
      <c r="P7" s="26">
        <f>+N7/B7</f>
        <v>0.16449895609055915</v>
      </c>
      <c r="Q7" s="26">
        <f>(+D7+E7)/B7</f>
        <v>0.34200417563776342</v>
      </c>
      <c r="R7" s="27">
        <f>+B7/H7</f>
        <v>766.35</v>
      </c>
      <c r="S7" s="26">
        <f>H7/G7</f>
        <v>0.73333333333333328</v>
      </c>
    </row>
    <row r="8" spans="1:19" x14ac:dyDescent="0.25">
      <c r="A8" s="35" t="s">
        <v>44</v>
      </c>
      <c r="B8" s="60"/>
      <c r="C8" s="60"/>
      <c r="D8" s="61"/>
      <c r="E8" s="60"/>
      <c r="F8" s="27"/>
      <c r="G8" s="62"/>
      <c r="H8" s="62"/>
      <c r="I8" s="62"/>
      <c r="J8" s="63"/>
      <c r="K8" s="31"/>
      <c r="L8" s="74"/>
      <c r="M8" s="76">
        <f>+N7/J7</f>
        <v>40.785338970588242</v>
      </c>
      <c r="N8" s="66"/>
      <c r="O8" s="28"/>
      <c r="P8" s="26"/>
      <c r="Q8" s="26"/>
      <c r="R8" s="27"/>
      <c r="S8" s="26"/>
    </row>
    <row r="9" spans="1:19" x14ac:dyDescent="0.25">
      <c r="A9" s="68"/>
      <c r="B9" s="24"/>
      <c r="C9" s="24"/>
      <c r="D9" s="18"/>
      <c r="E9" s="18"/>
      <c r="F9" s="18"/>
      <c r="G9" s="23"/>
      <c r="H9" s="23"/>
      <c r="I9" s="23"/>
      <c r="J9" s="22"/>
      <c r="K9" s="22"/>
      <c r="L9" s="21"/>
      <c r="M9" s="21"/>
      <c r="N9" s="20"/>
      <c r="O9" s="19"/>
      <c r="P9" s="17"/>
      <c r="Q9" s="17"/>
      <c r="R9" s="18"/>
      <c r="S9" s="17"/>
    </row>
    <row r="10" spans="1:19" x14ac:dyDescent="0.25">
      <c r="A10" s="5" t="s">
        <v>42</v>
      </c>
      <c r="B10" s="2">
        <f>SUM(B5:B9)</f>
        <v>8429.85</v>
      </c>
      <c r="C10" s="73"/>
      <c r="D10" s="2">
        <f>SUM(D5:D9)</f>
        <v>2663.32</v>
      </c>
      <c r="E10" s="73"/>
      <c r="F10" s="2">
        <f>+B10-D10</f>
        <v>5766.5300000000007</v>
      </c>
      <c r="G10" s="6">
        <f>SUM(G5:G9)</f>
        <v>15</v>
      </c>
      <c r="H10" s="6">
        <f>SUM(H5:H9)</f>
        <v>11</v>
      </c>
      <c r="I10" s="6">
        <v>1</v>
      </c>
      <c r="J10" s="5">
        <f>SUM(J5:J9)</f>
        <v>34</v>
      </c>
      <c r="K10" s="5"/>
      <c r="L10" s="75"/>
      <c r="M10" s="4"/>
      <c r="N10" s="2">
        <f>SUM(N5:N8)</f>
        <v>1411.7015250000002</v>
      </c>
      <c r="O10" s="3">
        <f>SUM(A2)-(+D10+N10)/B10</f>
        <v>0.51659619981375715</v>
      </c>
      <c r="P10" s="1">
        <f>+N10/B10</f>
        <v>0.16746460791117282</v>
      </c>
      <c r="Q10" s="1">
        <f>+D10/B10</f>
        <v>0.31593919227507017</v>
      </c>
      <c r="R10" s="2">
        <f>+B10/H10</f>
        <v>766.35</v>
      </c>
      <c r="S10" s="1">
        <f>H10/G10</f>
        <v>0.73333333333333328</v>
      </c>
    </row>
    <row r="15" spans="1:19" x14ac:dyDescent="0.25">
      <c r="K15" t="s">
        <v>62</v>
      </c>
    </row>
    <row r="17" spans="13:16" x14ac:dyDescent="0.25">
      <c r="M17" s="53"/>
    </row>
    <row r="18" spans="13:16" x14ac:dyDescent="0.25">
      <c r="P18" t="s">
        <v>62</v>
      </c>
    </row>
  </sheetData>
  <pageMargins left="0.7" right="0.7" top="0.75" bottom="0.75" header="0.3" footer="0.3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AF539-14D7-4F53-AB0D-50552B054AB4}">
  <sheetPr>
    <pageSetUpPr fitToPage="1"/>
  </sheetPr>
  <dimension ref="A1:T17"/>
  <sheetViews>
    <sheetView zoomScale="115" zoomScaleNormal="115" workbookViewId="0">
      <selection activeCell="U15" sqref="U15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customWidth="1"/>
    <col min="6" max="6" width="11.5703125" style="54" customWidth="1"/>
    <col min="7" max="7" width="14.85546875" customWidth="1"/>
    <col min="8" max="8" width="4.7109375" bestFit="1" customWidth="1"/>
    <col min="9" max="9" width="4.42578125" bestFit="1" customWidth="1"/>
    <col min="10" max="10" width="5.140625" bestFit="1" customWidth="1"/>
    <col min="11" max="11" width="6.140625" customWidth="1"/>
    <col min="12" max="12" width="5.42578125" customWidth="1"/>
    <col min="13" max="13" width="9.5703125" style="54" bestFit="1" customWidth="1"/>
    <col min="14" max="14" width="8.42578125" customWidth="1"/>
    <col min="15" max="15" width="12.5703125" customWidth="1"/>
    <col min="16" max="16" width="7" customWidth="1"/>
    <col min="17" max="17" width="8.28515625" bestFit="1" customWidth="1"/>
    <col min="18" max="18" width="6.7109375" bestFit="1" customWidth="1"/>
    <col min="19" max="19" width="12" customWidth="1"/>
    <col min="20" max="20" width="6.7109375" bestFit="1" customWidth="1"/>
  </cols>
  <sheetData>
    <row r="1" spans="1:20" x14ac:dyDescent="0.25">
      <c r="A1" s="59" t="s">
        <v>45</v>
      </c>
      <c r="B1" s="67" t="s">
        <v>61</v>
      </c>
      <c r="C1" s="70"/>
      <c r="F1" s="70"/>
      <c r="K1" t="s">
        <v>34</v>
      </c>
      <c r="L1" s="54"/>
      <c r="N1" s="54"/>
      <c r="O1" s="54"/>
      <c r="P1" s="54"/>
      <c r="Q1" s="54"/>
      <c r="R1" s="54"/>
      <c r="T1" s="53"/>
    </row>
    <row r="2" spans="1:20" x14ac:dyDescent="0.25">
      <c r="A2" s="89">
        <v>1</v>
      </c>
      <c r="B2" s="53"/>
      <c r="C2" s="70"/>
      <c r="F2" s="71" t="s">
        <v>41</v>
      </c>
      <c r="L2" s="54"/>
      <c r="N2" s="54"/>
      <c r="O2" s="54"/>
      <c r="P2" s="54"/>
      <c r="Q2" s="54"/>
      <c r="R2" s="54"/>
      <c r="T2" s="53"/>
    </row>
    <row r="3" spans="1:20" x14ac:dyDescent="0.25">
      <c r="A3" s="50"/>
      <c r="B3" s="50"/>
      <c r="C3" s="71"/>
      <c r="D3" s="49"/>
      <c r="E3" s="49" t="s">
        <v>65</v>
      </c>
      <c r="F3" s="71" t="s">
        <v>38</v>
      </c>
      <c r="G3" s="49"/>
      <c r="H3" s="49"/>
      <c r="I3" s="49"/>
      <c r="J3" s="49"/>
      <c r="K3" s="49" t="s">
        <v>30</v>
      </c>
      <c r="L3" s="48"/>
      <c r="M3" s="48"/>
      <c r="N3" s="48"/>
      <c r="O3" s="47" t="s">
        <v>29</v>
      </c>
      <c r="P3" s="46">
        <v>0.6</v>
      </c>
      <c r="Q3" s="46" t="s">
        <v>28</v>
      </c>
      <c r="R3" s="46">
        <v>0.2</v>
      </c>
      <c r="S3" s="45">
        <v>550</v>
      </c>
      <c r="T3" s="44">
        <v>0.6</v>
      </c>
    </row>
    <row r="4" spans="1:20" x14ac:dyDescent="0.25">
      <c r="A4" s="41"/>
      <c r="B4" s="5" t="s">
        <v>23</v>
      </c>
      <c r="C4" s="72" t="s">
        <v>37</v>
      </c>
      <c r="D4" s="5" t="s">
        <v>22</v>
      </c>
      <c r="E4" s="1">
        <v>0.01</v>
      </c>
      <c r="F4" s="112">
        <v>8.2500000000000004E-2</v>
      </c>
      <c r="G4" s="5" t="s">
        <v>21</v>
      </c>
      <c r="H4" s="5" t="s">
        <v>20</v>
      </c>
      <c r="I4" s="5" t="s">
        <v>19</v>
      </c>
      <c r="J4" s="5" t="s">
        <v>18</v>
      </c>
      <c r="K4" s="5" t="s">
        <v>17</v>
      </c>
      <c r="L4" s="5" t="s">
        <v>16</v>
      </c>
      <c r="M4" s="72" t="s">
        <v>39</v>
      </c>
      <c r="N4" s="40" t="s">
        <v>40</v>
      </c>
      <c r="O4" s="39" t="s">
        <v>14</v>
      </c>
      <c r="P4" s="5" t="s">
        <v>13</v>
      </c>
      <c r="Q4" s="5" t="s">
        <v>12</v>
      </c>
      <c r="R4" s="5" t="s">
        <v>11</v>
      </c>
      <c r="S4" s="5" t="s">
        <v>10</v>
      </c>
      <c r="T4" s="5" t="s">
        <v>9</v>
      </c>
    </row>
    <row r="5" spans="1:20" x14ac:dyDescent="0.25">
      <c r="A5" s="38" t="s">
        <v>43</v>
      </c>
      <c r="B5" s="34">
        <v>10258.86</v>
      </c>
      <c r="C5" s="34">
        <v>0</v>
      </c>
      <c r="D5" s="14">
        <v>3441.69</v>
      </c>
      <c r="E5" s="78">
        <f>+B5*E4</f>
        <v>102.58860000000001</v>
      </c>
      <c r="F5" s="60">
        <f>+D5*F4</f>
        <v>283.93942500000003</v>
      </c>
      <c r="G5" s="61">
        <f>+B5-C5-D5-E5-F5</f>
        <v>6430.6419750000005</v>
      </c>
      <c r="H5" s="33">
        <v>12</v>
      </c>
      <c r="I5" s="33">
        <v>10</v>
      </c>
      <c r="J5" s="33">
        <v>0</v>
      </c>
      <c r="K5" s="32">
        <v>36</v>
      </c>
      <c r="L5" s="31"/>
      <c r="M5" s="69">
        <v>0</v>
      </c>
      <c r="N5" s="64">
        <v>0.25</v>
      </c>
      <c r="O5" s="65">
        <f>N5*G5+M5</f>
        <v>1607.6604937500001</v>
      </c>
      <c r="P5" s="28">
        <f>SUM(A2)-(+D5+O5)/B5</f>
        <v>0.50780588742316402</v>
      </c>
      <c r="Q5" s="26">
        <f>+O5/B5</f>
        <v>0.1567094680841731</v>
      </c>
      <c r="R5" s="26">
        <f>(+D5+F5)/B5</f>
        <v>0.36316212766330763</v>
      </c>
      <c r="S5" s="27">
        <f>+B5/I5</f>
        <v>1025.886</v>
      </c>
      <c r="T5" s="26">
        <f>I5/H5</f>
        <v>0.83333333333333337</v>
      </c>
    </row>
    <row r="6" spans="1:20" x14ac:dyDescent="0.25">
      <c r="A6" s="35" t="s">
        <v>44</v>
      </c>
      <c r="B6" s="79"/>
      <c r="C6" s="80"/>
      <c r="D6" s="81"/>
      <c r="E6" s="66"/>
      <c r="F6" s="80"/>
      <c r="G6" s="82"/>
      <c r="H6" s="83"/>
      <c r="I6" s="83"/>
      <c r="J6" s="83"/>
      <c r="K6" s="84"/>
      <c r="L6" s="85"/>
      <c r="M6" s="86"/>
      <c r="N6" s="76">
        <f>+O5/K5</f>
        <v>44.657235937500005</v>
      </c>
      <c r="O6" s="66"/>
      <c r="P6" s="87"/>
      <c r="Q6" s="88"/>
      <c r="R6" s="88"/>
      <c r="S6" s="82"/>
      <c r="T6" s="88"/>
    </row>
    <row r="7" spans="1:20" x14ac:dyDescent="0.25">
      <c r="A7" s="38" t="s">
        <v>52</v>
      </c>
      <c r="B7" s="34">
        <v>2983.71</v>
      </c>
      <c r="C7" s="34">
        <v>0</v>
      </c>
      <c r="D7" s="14">
        <v>818.83</v>
      </c>
      <c r="E7" s="78">
        <f>+B7*E4</f>
        <v>29.8371</v>
      </c>
      <c r="F7" s="60">
        <f>+D7*F4</f>
        <v>67.553475000000006</v>
      </c>
      <c r="G7" s="61">
        <f>+B7-C7-D7-E7-F7</f>
        <v>2067.4894249999998</v>
      </c>
      <c r="H7" s="33">
        <v>11</v>
      </c>
      <c r="I7" s="33">
        <v>7</v>
      </c>
      <c r="J7" s="33">
        <v>2</v>
      </c>
      <c r="K7" s="32">
        <v>40</v>
      </c>
      <c r="L7" s="31"/>
      <c r="M7" s="69">
        <v>0</v>
      </c>
      <c r="N7" s="90">
        <v>18.75</v>
      </c>
      <c r="O7" s="78">
        <f>N7*K7</f>
        <v>750</v>
      </c>
      <c r="P7" s="28">
        <f>SUM(A2)-(+D7+O7)/B7</f>
        <v>0.47420158125286982</v>
      </c>
      <c r="Q7" s="26">
        <f>+O7/B7</f>
        <v>0.2513649114692782</v>
      </c>
      <c r="R7" s="26">
        <f>(+D7+F7)/B7</f>
        <v>0.29707427162827488</v>
      </c>
      <c r="S7" s="27">
        <f>+B7/I7</f>
        <v>426.2442857142857</v>
      </c>
      <c r="T7" s="26">
        <f>I7/H7</f>
        <v>0.63636363636363635</v>
      </c>
    </row>
    <row r="8" spans="1:20" x14ac:dyDescent="0.25">
      <c r="A8" s="35" t="s">
        <v>44</v>
      </c>
      <c r="B8" s="60"/>
      <c r="C8" s="60"/>
      <c r="D8" s="61"/>
      <c r="E8" s="78"/>
      <c r="F8" s="60"/>
      <c r="G8" s="27"/>
      <c r="H8" s="62"/>
      <c r="I8" s="62"/>
      <c r="J8" s="62"/>
      <c r="K8" s="63"/>
      <c r="L8" s="31"/>
      <c r="M8" s="74"/>
      <c r="N8" s="76">
        <f>+O7/K7</f>
        <v>18.75</v>
      </c>
      <c r="O8" s="66"/>
      <c r="P8" s="28"/>
      <c r="Q8" s="26"/>
      <c r="R8" s="26"/>
      <c r="S8" s="27"/>
      <c r="T8" s="26"/>
    </row>
    <row r="9" spans="1:20" x14ac:dyDescent="0.25">
      <c r="A9" s="68"/>
      <c r="B9" s="24"/>
      <c r="C9" s="24"/>
      <c r="D9" s="18"/>
      <c r="E9" s="18"/>
      <c r="F9" s="18"/>
      <c r="G9" s="18"/>
      <c r="H9" s="23"/>
      <c r="I9" s="23"/>
      <c r="J9" s="23"/>
      <c r="K9" s="22"/>
      <c r="L9" s="22"/>
      <c r="M9" s="21"/>
      <c r="N9" s="21"/>
      <c r="O9" s="20"/>
      <c r="P9" s="19"/>
      <c r="Q9" s="17"/>
      <c r="R9" s="17"/>
      <c r="S9" s="18"/>
      <c r="T9" s="17"/>
    </row>
    <row r="10" spans="1:20" x14ac:dyDescent="0.25">
      <c r="A10" s="5" t="s">
        <v>42</v>
      </c>
      <c r="B10" s="2">
        <f>SUM(B5:B9)</f>
        <v>13242.57</v>
      </c>
      <c r="C10" s="73"/>
      <c r="D10" s="2">
        <f>SUM(D5:D9)</f>
        <v>4260.5200000000004</v>
      </c>
      <c r="E10" s="2"/>
      <c r="F10" s="73"/>
      <c r="G10" s="2">
        <f>+B10-D10</f>
        <v>8982.0499999999993</v>
      </c>
      <c r="H10" s="6">
        <f>SUM(H5:H9)</f>
        <v>23</v>
      </c>
      <c r="I10" s="6">
        <f>SUM(I5:I9)</f>
        <v>17</v>
      </c>
      <c r="J10" s="6">
        <v>2</v>
      </c>
      <c r="K10" s="5">
        <f>SUM(K5:K9)</f>
        <v>76</v>
      </c>
      <c r="L10" s="5"/>
      <c r="M10" s="75"/>
      <c r="N10" s="4"/>
      <c r="O10" s="2">
        <f>SUM(O5:O8)</f>
        <v>2357.6604937500001</v>
      </c>
      <c r="P10" s="3">
        <f>SUM(A2)-(+D10+O10)/B10</f>
        <v>0.50023443381835997</v>
      </c>
      <c r="Q10" s="1">
        <f>+O10/B10</f>
        <v>0.17803647583135299</v>
      </c>
      <c r="R10" s="1">
        <f>+D10/B10</f>
        <v>0.32172909035028702</v>
      </c>
      <c r="S10" s="2">
        <f>+B10/I10</f>
        <v>778.97470588235296</v>
      </c>
      <c r="T10" s="1">
        <f>I10/H10</f>
        <v>0.73913043478260865</v>
      </c>
    </row>
    <row r="15" spans="1:20" x14ac:dyDescent="0.25">
      <c r="L15" t="s">
        <v>62</v>
      </c>
    </row>
    <row r="17" spans="14:14" x14ac:dyDescent="0.25">
      <c r="N17" s="53"/>
    </row>
  </sheetData>
  <pageMargins left="0.7" right="0.7" top="0.75" bottom="0.75" header="0.3" footer="0.3"/>
  <pageSetup scale="5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B9F9A-D6B7-4F10-ADAC-3D7FC4377883}">
  <sheetPr>
    <pageSetUpPr fitToPage="1"/>
  </sheetPr>
  <dimension ref="A1:T17"/>
  <sheetViews>
    <sheetView zoomScale="115" zoomScaleNormal="115" workbookViewId="0">
      <selection activeCell="V10" sqref="V10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customWidth="1"/>
    <col min="6" max="6" width="11.5703125" style="54" customWidth="1"/>
    <col min="7" max="7" width="14.85546875" customWidth="1"/>
    <col min="8" max="8" width="4.7109375" bestFit="1" customWidth="1"/>
    <col min="9" max="9" width="4.42578125" bestFit="1" customWidth="1"/>
    <col min="10" max="10" width="5.140625" bestFit="1" customWidth="1"/>
    <col min="11" max="11" width="6.140625" customWidth="1"/>
    <col min="12" max="12" width="5.42578125" customWidth="1"/>
    <col min="13" max="13" width="9.5703125" style="54" bestFit="1" customWidth="1"/>
    <col min="14" max="14" width="8.42578125" customWidth="1"/>
    <col min="15" max="15" width="12.5703125" customWidth="1"/>
    <col min="16" max="16" width="7" customWidth="1"/>
    <col min="17" max="17" width="8.28515625" bestFit="1" customWidth="1"/>
    <col min="18" max="18" width="6.7109375" bestFit="1" customWidth="1"/>
    <col min="19" max="19" width="12" customWidth="1"/>
    <col min="20" max="20" width="6.7109375" bestFit="1" customWidth="1"/>
  </cols>
  <sheetData>
    <row r="1" spans="1:20" x14ac:dyDescent="0.25">
      <c r="A1" s="59" t="s">
        <v>45</v>
      </c>
      <c r="B1" s="67" t="s">
        <v>61</v>
      </c>
      <c r="C1" s="70"/>
      <c r="F1" s="70"/>
      <c r="K1" t="s">
        <v>34</v>
      </c>
      <c r="L1" s="54"/>
      <c r="N1" s="54"/>
      <c r="O1" s="54"/>
      <c r="P1" s="54"/>
      <c r="Q1" s="54"/>
      <c r="R1" s="54"/>
      <c r="T1" s="53"/>
    </row>
    <row r="2" spans="1:20" x14ac:dyDescent="0.25">
      <c r="A2" s="89">
        <v>1</v>
      </c>
      <c r="B2" s="53"/>
      <c r="C2" s="70"/>
      <c r="F2" s="71" t="s">
        <v>41</v>
      </c>
      <c r="L2" s="54"/>
      <c r="N2" s="54"/>
      <c r="O2" s="54"/>
      <c r="P2" s="54"/>
      <c r="Q2" s="54"/>
      <c r="R2" s="54"/>
      <c r="T2" s="53"/>
    </row>
    <row r="3" spans="1:20" x14ac:dyDescent="0.25">
      <c r="A3" s="50"/>
      <c r="B3" s="50"/>
      <c r="C3" s="71"/>
      <c r="D3" s="49"/>
      <c r="E3" s="49" t="s">
        <v>65</v>
      </c>
      <c r="F3" s="71" t="s">
        <v>38</v>
      </c>
      <c r="G3" s="49"/>
      <c r="H3" s="49"/>
      <c r="I3" s="49"/>
      <c r="J3" s="49"/>
      <c r="K3" s="49" t="s">
        <v>30</v>
      </c>
      <c r="L3" s="48"/>
      <c r="M3" s="48"/>
      <c r="N3" s="48"/>
      <c r="O3" s="47" t="s">
        <v>29</v>
      </c>
      <c r="P3" s="46">
        <v>0.6</v>
      </c>
      <c r="Q3" s="46" t="s">
        <v>28</v>
      </c>
      <c r="R3" s="46">
        <v>0.2</v>
      </c>
      <c r="S3" s="45">
        <v>550</v>
      </c>
      <c r="T3" s="44">
        <v>0.6</v>
      </c>
    </row>
    <row r="4" spans="1:20" x14ac:dyDescent="0.25">
      <c r="A4" s="41"/>
      <c r="B4" s="5" t="s">
        <v>23</v>
      </c>
      <c r="C4" s="72" t="s">
        <v>37</v>
      </c>
      <c r="D4" s="5" t="s">
        <v>22</v>
      </c>
      <c r="E4" s="1">
        <v>0.01</v>
      </c>
      <c r="F4" s="112">
        <v>8.2500000000000004E-2</v>
      </c>
      <c r="G4" s="5" t="s">
        <v>21</v>
      </c>
      <c r="H4" s="5" t="s">
        <v>20</v>
      </c>
      <c r="I4" s="5" t="s">
        <v>19</v>
      </c>
      <c r="J4" s="5" t="s">
        <v>18</v>
      </c>
      <c r="K4" s="5" t="s">
        <v>17</v>
      </c>
      <c r="L4" s="5" t="s">
        <v>16</v>
      </c>
      <c r="M4" s="72" t="s">
        <v>39</v>
      </c>
      <c r="N4" s="40" t="s">
        <v>40</v>
      </c>
      <c r="O4" s="39" t="s">
        <v>14</v>
      </c>
      <c r="P4" s="5" t="s">
        <v>13</v>
      </c>
      <c r="Q4" s="5" t="s">
        <v>12</v>
      </c>
      <c r="R4" s="5" t="s">
        <v>11</v>
      </c>
      <c r="S4" s="5" t="s">
        <v>10</v>
      </c>
      <c r="T4" s="5" t="s">
        <v>9</v>
      </c>
    </row>
    <row r="5" spans="1:20" x14ac:dyDescent="0.25">
      <c r="A5" s="38" t="s">
        <v>43</v>
      </c>
      <c r="B5" s="34">
        <v>4270.45</v>
      </c>
      <c r="C5" s="34">
        <v>0</v>
      </c>
      <c r="D5" s="14">
        <v>1115.0899999999999</v>
      </c>
      <c r="E5" s="78">
        <f>+B5*E4</f>
        <v>42.704499999999996</v>
      </c>
      <c r="F5" s="60">
        <f>+D5*F4</f>
        <v>91.994924999999995</v>
      </c>
      <c r="G5" s="61">
        <f>+B5-C5-D5-E5-F5</f>
        <v>3020.6605749999999</v>
      </c>
      <c r="H5" s="33">
        <v>7</v>
      </c>
      <c r="I5" s="33">
        <v>6</v>
      </c>
      <c r="J5" s="33">
        <v>1</v>
      </c>
      <c r="K5" s="32">
        <v>34.5</v>
      </c>
      <c r="L5" s="31"/>
      <c r="M5" s="69">
        <v>25</v>
      </c>
      <c r="N5" s="64">
        <v>0.25</v>
      </c>
      <c r="O5" s="65">
        <f>N5*G5+M5</f>
        <v>780.16514374999997</v>
      </c>
      <c r="P5" s="28">
        <f>SUM(A2)-(+D5+O5)/B5</f>
        <v>0.55619310757648499</v>
      </c>
      <c r="Q5" s="26">
        <f>+O5/B5</f>
        <v>0.18268921161704271</v>
      </c>
      <c r="R5" s="26">
        <f>(+D5+F5)/B5</f>
        <v>0.28265988947300635</v>
      </c>
      <c r="S5" s="27">
        <f>+B5/I5</f>
        <v>711.74166666666667</v>
      </c>
      <c r="T5" s="26">
        <f>I5/H5</f>
        <v>0.8571428571428571</v>
      </c>
    </row>
    <row r="6" spans="1:20" x14ac:dyDescent="0.25">
      <c r="A6" s="35" t="s">
        <v>44</v>
      </c>
      <c r="B6" s="79"/>
      <c r="C6" s="80"/>
      <c r="D6" s="81"/>
      <c r="E6" s="66"/>
      <c r="F6" s="80"/>
      <c r="G6" s="82"/>
      <c r="H6" s="83"/>
      <c r="I6" s="83"/>
      <c r="J6" s="83"/>
      <c r="K6" s="84"/>
      <c r="L6" s="85"/>
      <c r="M6" s="86"/>
      <c r="N6" s="76">
        <f>+O5/K5</f>
        <v>22.61348242753623</v>
      </c>
      <c r="O6" s="66"/>
      <c r="P6" s="87"/>
      <c r="Q6" s="88"/>
      <c r="R6" s="88"/>
      <c r="S6" s="82"/>
      <c r="T6" s="88"/>
    </row>
    <row r="7" spans="1:20" x14ac:dyDescent="0.25">
      <c r="A7" s="38" t="s">
        <v>52</v>
      </c>
      <c r="B7" s="34">
        <v>7148.56</v>
      </c>
      <c r="C7" s="34">
        <v>0</v>
      </c>
      <c r="D7" s="14">
        <v>2489.3200000000002</v>
      </c>
      <c r="E7" s="78">
        <f>+B7*E4</f>
        <v>71.485600000000005</v>
      </c>
      <c r="F7" s="60">
        <f>+D7*F4</f>
        <v>205.36890000000002</v>
      </c>
      <c r="G7" s="61">
        <f>+B7-C7-D7-E7-F7</f>
        <v>4382.3854999999994</v>
      </c>
      <c r="H7" s="33">
        <v>10</v>
      </c>
      <c r="I7" s="33">
        <v>9</v>
      </c>
      <c r="J7" s="33">
        <v>2</v>
      </c>
      <c r="K7" s="32">
        <v>38</v>
      </c>
      <c r="L7" s="31"/>
      <c r="M7" s="69">
        <v>25</v>
      </c>
      <c r="N7" s="77">
        <v>0.25</v>
      </c>
      <c r="O7" s="65">
        <f>N7*G7+M7</f>
        <v>1120.5963749999999</v>
      </c>
      <c r="P7" s="28">
        <f>SUM(A2)-(+D7+O7)/B7</f>
        <v>0.49501488761372925</v>
      </c>
      <c r="Q7" s="26">
        <f>+O7/B7</f>
        <v>0.15675833664402339</v>
      </c>
      <c r="R7" s="26">
        <f>(+D7+F7)/B7</f>
        <v>0.37695548474098278</v>
      </c>
      <c r="S7" s="27">
        <f>+B7/I7</f>
        <v>794.28444444444449</v>
      </c>
      <c r="T7" s="26">
        <f>I7/H7</f>
        <v>0.9</v>
      </c>
    </row>
    <row r="8" spans="1:20" x14ac:dyDescent="0.25">
      <c r="A8" s="35" t="s">
        <v>44</v>
      </c>
      <c r="B8" s="60"/>
      <c r="C8" s="60"/>
      <c r="D8" s="61"/>
      <c r="E8" s="78"/>
      <c r="F8" s="60"/>
      <c r="G8" s="27"/>
      <c r="H8" s="62"/>
      <c r="I8" s="62"/>
      <c r="J8" s="62"/>
      <c r="K8" s="63"/>
      <c r="L8" s="31"/>
      <c r="M8" s="74"/>
      <c r="N8" s="76">
        <f>+O7/K7</f>
        <v>29.489378289473681</v>
      </c>
      <c r="O8" s="66"/>
      <c r="P8" s="28"/>
      <c r="Q8" s="26"/>
      <c r="R8" s="26"/>
      <c r="S8" s="27"/>
      <c r="T8" s="26"/>
    </row>
    <row r="9" spans="1:20" x14ac:dyDescent="0.25">
      <c r="A9" s="68"/>
      <c r="B9" s="24"/>
      <c r="C9" s="24"/>
      <c r="D9" s="18"/>
      <c r="E9" s="18"/>
      <c r="F9" s="18"/>
      <c r="G9" s="18"/>
      <c r="H9" s="23"/>
      <c r="I9" s="23"/>
      <c r="J9" s="23"/>
      <c r="K9" s="22"/>
      <c r="L9" s="22"/>
      <c r="M9" s="21"/>
      <c r="N9" s="21"/>
      <c r="O9" s="20"/>
      <c r="P9" s="19"/>
      <c r="Q9" s="17"/>
      <c r="R9" s="17"/>
      <c r="S9" s="18"/>
      <c r="T9" s="17"/>
    </row>
    <row r="10" spans="1:20" x14ac:dyDescent="0.25">
      <c r="A10" s="5" t="s">
        <v>42</v>
      </c>
      <c r="B10" s="2">
        <f>SUM(B5:B9)</f>
        <v>11419.01</v>
      </c>
      <c r="C10" s="73"/>
      <c r="D10" s="2">
        <f>SUM(D5:D9)</f>
        <v>3604.41</v>
      </c>
      <c r="E10" s="2"/>
      <c r="F10" s="73"/>
      <c r="G10" s="2">
        <f>+B10-D10</f>
        <v>7814.6</v>
      </c>
      <c r="H10" s="6">
        <f>SUM(H5:H9)</f>
        <v>17</v>
      </c>
      <c r="I10" s="6">
        <f>SUM(I5:I9)</f>
        <v>15</v>
      </c>
      <c r="J10" s="6">
        <v>2</v>
      </c>
      <c r="K10" s="5">
        <f>SUM(K5:K9)</f>
        <v>72.5</v>
      </c>
      <c r="L10" s="5"/>
      <c r="M10" s="75"/>
      <c r="N10" s="4"/>
      <c r="O10" s="2">
        <f>SUM(O5:O8)</f>
        <v>1900.7615187499998</v>
      </c>
      <c r="P10" s="3">
        <f>SUM(A2)-(+D10+O10)/B10</f>
        <v>0.51789415030287222</v>
      </c>
      <c r="Q10" s="1">
        <f>+O10/B10</f>
        <v>0.16645589405298705</v>
      </c>
      <c r="R10" s="1">
        <f>+D10/B10</f>
        <v>0.31564995564414078</v>
      </c>
      <c r="S10" s="2">
        <f>+B10/I10</f>
        <v>761.26733333333334</v>
      </c>
      <c r="T10" s="1">
        <f>I10/H10</f>
        <v>0.88235294117647056</v>
      </c>
    </row>
    <row r="15" spans="1:20" x14ac:dyDescent="0.25">
      <c r="L15" t="s">
        <v>62</v>
      </c>
    </row>
    <row r="17" spans="14:14" x14ac:dyDescent="0.25">
      <c r="N17" s="53"/>
    </row>
  </sheetData>
  <pageMargins left="0.7" right="0.7" top="0.75" bottom="0.75" header="0.3" footer="0.3"/>
  <pageSetup scale="5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490D-E426-4730-9556-0543A9A2F044}">
  <sheetPr>
    <pageSetUpPr fitToPage="1"/>
  </sheetPr>
  <dimension ref="A1:T17"/>
  <sheetViews>
    <sheetView zoomScale="115" zoomScaleNormal="115" workbookViewId="0">
      <selection activeCell="O5" sqref="O5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customWidth="1"/>
    <col min="6" max="6" width="11.5703125" style="54" customWidth="1"/>
    <col min="7" max="7" width="14.85546875" customWidth="1"/>
    <col min="8" max="8" width="4.7109375" bestFit="1" customWidth="1"/>
    <col min="9" max="9" width="4.42578125" bestFit="1" customWidth="1"/>
    <col min="10" max="10" width="5.140625" bestFit="1" customWidth="1"/>
    <col min="11" max="11" width="6.140625" customWidth="1"/>
    <col min="12" max="12" width="5.42578125" customWidth="1"/>
    <col min="13" max="13" width="9.5703125" style="54" bestFit="1" customWidth="1"/>
    <col min="14" max="14" width="8.42578125" customWidth="1"/>
    <col min="15" max="15" width="12.5703125" customWidth="1"/>
    <col min="16" max="16" width="7" customWidth="1"/>
    <col min="17" max="17" width="8.28515625" bestFit="1" customWidth="1"/>
    <col min="18" max="18" width="6.7109375" bestFit="1" customWidth="1"/>
    <col min="19" max="19" width="12" customWidth="1"/>
    <col min="20" max="20" width="6.7109375" bestFit="1" customWidth="1"/>
  </cols>
  <sheetData>
    <row r="1" spans="1:20" x14ac:dyDescent="0.25">
      <c r="A1" s="59" t="s">
        <v>45</v>
      </c>
      <c r="B1" s="67" t="s">
        <v>61</v>
      </c>
      <c r="C1" s="70"/>
      <c r="F1" s="70"/>
      <c r="K1" t="s">
        <v>34</v>
      </c>
      <c r="L1" s="54"/>
      <c r="N1" s="54"/>
      <c r="O1" s="54"/>
      <c r="P1" s="54"/>
      <c r="Q1" s="54"/>
      <c r="R1" s="54"/>
      <c r="T1" s="53"/>
    </row>
    <row r="2" spans="1:20" x14ac:dyDescent="0.25">
      <c r="A2" s="89">
        <v>1</v>
      </c>
      <c r="B2" s="53"/>
      <c r="C2" s="70"/>
      <c r="F2" s="71" t="s">
        <v>41</v>
      </c>
      <c r="L2" s="54"/>
      <c r="N2" s="54"/>
      <c r="O2" s="54"/>
      <c r="P2" s="54"/>
      <c r="Q2" s="54"/>
      <c r="R2" s="54"/>
      <c r="T2" s="53"/>
    </row>
    <row r="3" spans="1:20" x14ac:dyDescent="0.25">
      <c r="A3" s="50"/>
      <c r="B3" s="50"/>
      <c r="C3" s="71"/>
      <c r="D3" s="49"/>
      <c r="E3" s="49" t="s">
        <v>65</v>
      </c>
      <c r="F3" s="71" t="s">
        <v>38</v>
      </c>
      <c r="G3" s="49"/>
      <c r="H3" s="49"/>
      <c r="I3" s="49"/>
      <c r="J3" s="49"/>
      <c r="K3" s="49" t="s">
        <v>30</v>
      </c>
      <c r="L3" s="48"/>
      <c r="M3" s="48"/>
      <c r="N3" s="48"/>
      <c r="O3" s="47" t="s">
        <v>29</v>
      </c>
      <c r="P3" s="46">
        <v>0.6</v>
      </c>
      <c r="Q3" s="46" t="s">
        <v>28</v>
      </c>
      <c r="R3" s="46">
        <v>0.2</v>
      </c>
      <c r="S3" s="45">
        <v>550</v>
      </c>
      <c r="T3" s="44">
        <v>0.6</v>
      </c>
    </row>
    <row r="4" spans="1:20" x14ac:dyDescent="0.25">
      <c r="A4" s="41"/>
      <c r="B4" s="5" t="s">
        <v>23</v>
      </c>
      <c r="C4" s="72" t="s">
        <v>37</v>
      </c>
      <c r="D4" s="5" t="s">
        <v>22</v>
      </c>
      <c r="E4" s="1">
        <v>0.01</v>
      </c>
      <c r="F4" s="112">
        <v>8.2500000000000004E-2</v>
      </c>
      <c r="G4" s="5" t="s">
        <v>21</v>
      </c>
      <c r="H4" s="5" t="s">
        <v>20</v>
      </c>
      <c r="I4" s="5" t="s">
        <v>19</v>
      </c>
      <c r="J4" s="5" t="s">
        <v>18</v>
      </c>
      <c r="K4" s="5" t="s">
        <v>17</v>
      </c>
      <c r="L4" s="5" t="s">
        <v>16</v>
      </c>
      <c r="M4" s="72" t="s">
        <v>39</v>
      </c>
      <c r="N4" s="40" t="s">
        <v>40</v>
      </c>
      <c r="O4" s="39" t="s">
        <v>14</v>
      </c>
      <c r="P4" s="5" t="s">
        <v>13</v>
      </c>
      <c r="Q4" s="5" t="s">
        <v>12</v>
      </c>
      <c r="R4" s="5" t="s">
        <v>11</v>
      </c>
      <c r="S4" s="5" t="s">
        <v>10</v>
      </c>
      <c r="T4" s="5" t="s">
        <v>9</v>
      </c>
    </row>
    <row r="5" spans="1:20" x14ac:dyDescent="0.25">
      <c r="A5" s="38" t="s">
        <v>43</v>
      </c>
      <c r="B5" s="34">
        <v>7277.05</v>
      </c>
      <c r="C5" s="34">
        <v>0</v>
      </c>
      <c r="D5" s="14">
        <v>2512.1999999999998</v>
      </c>
      <c r="E5" s="78">
        <f>+B5*E4</f>
        <v>72.770499999999998</v>
      </c>
      <c r="F5" s="60">
        <f>+D5*F4</f>
        <v>207.25649999999999</v>
      </c>
      <c r="G5" s="61">
        <f>+B5-C5-D5-E5-F5</f>
        <v>4484.8230000000003</v>
      </c>
      <c r="H5" s="33">
        <v>9</v>
      </c>
      <c r="I5" s="33">
        <v>7</v>
      </c>
      <c r="J5" s="33">
        <v>0</v>
      </c>
      <c r="K5" s="32">
        <v>33.5</v>
      </c>
      <c r="L5" s="31"/>
      <c r="M5" s="69">
        <v>0</v>
      </c>
      <c r="N5" s="64">
        <v>0.25</v>
      </c>
      <c r="O5" s="65">
        <f>N5*G5+M5</f>
        <v>1121.2057500000001</v>
      </c>
      <c r="P5" s="28">
        <f>SUM(A2)-(+D5+O5)/B5</f>
        <v>0.50070347874482102</v>
      </c>
      <c r="Q5" s="26">
        <f>+O5/B5</f>
        <v>0.15407421276478794</v>
      </c>
      <c r="R5" s="26">
        <f>(+D5+F5)/B5</f>
        <v>0.37370314894084822</v>
      </c>
      <c r="S5" s="27">
        <f>+B5/I5</f>
        <v>1039.5785714285714</v>
      </c>
      <c r="T5" s="26">
        <f>I5/H5</f>
        <v>0.77777777777777779</v>
      </c>
    </row>
    <row r="6" spans="1:20" x14ac:dyDescent="0.25">
      <c r="A6" s="35" t="s">
        <v>44</v>
      </c>
      <c r="B6" s="79"/>
      <c r="C6" s="80"/>
      <c r="D6" s="81"/>
      <c r="E6" s="66"/>
      <c r="F6" s="80"/>
      <c r="G6" s="82"/>
      <c r="H6" s="83"/>
      <c r="I6" s="83"/>
      <c r="J6" s="83"/>
      <c r="K6" s="84"/>
      <c r="L6" s="85"/>
      <c r="M6" s="86"/>
      <c r="N6" s="76">
        <f>+O5/K5</f>
        <v>33.46882835820896</v>
      </c>
      <c r="O6" s="66"/>
      <c r="P6" s="87"/>
      <c r="Q6" s="88"/>
      <c r="R6" s="88"/>
      <c r="S6" s="82"/>
      <c r="T6" s="88"/>
    </row>
    <row r="7" spans="1:20" x14ac:dyDescent="0.25">
      <c r="A7" s="38" t="s">
        <v>52</v>
      </c>
      <c r="B7" s="34">
        <v>2761</v>
      </c>
      <c r="C7" s="34">
        <v>0</v>
      </c>
      <c r="D7" s="14">
        <v>734.03</v>
      </c>
      <c r="E7" s="78">
        <f>+B7*E4</f>
        <v>27.61</v>
      </c>
      <c r="F7" s="60">
        <f>+D7*F4</f>
        <v>60.557475000000004</v>
      </c>
      <c r="G7" s="61">
        <f>+B7-C7-D7-E7-F7</f>
        <v>1938.8025250000001</v>
      </c>
      <c r="H7" s="33">
        <v>14</v>
      </c>
      <c r="I7" s="33">
        <v>12</v>
      </c>
      <c r="J7" s="33">
        <v>2</v>
      </c>
      <c r="K7" s="32">
        <v>40</v>
      </c>
      <c r="L7" s="31"/>
      <c r="M7" s="69">
        <v>0</v>
      </c>
      <c r="N7" s="90">
        <v>18.75</v>
      </c>
      <c r="O7" s="65">
        <f>N7*K7</f>
        <v>750</v>
      </c>
      <c r="P7" s="28">
        <f>SUM(A2)-(+D7+O7)/B7</f>
        <v>0.46250271640709884</v>
      </c>
      <c r="Q7" s="26">
        <f>+O7/B7</f>
        <v>0.27164070988772182</v>
      </c>
      <c r="R7" s="26">
        <f>(+D7+F7)/B7</f>
        <v>0.28778974103585653</v>
      </c>
      <c r="S7" s="27">
        <f>+B7/I7</f>
        <v>230.08333333333334</v>
      </c>
      <c r="T7" s="26">
        <f>I7/H7</f>
        <v>0.8571428571428571</v>
      </c>
    </row>
    <row r="8" spans="1:20" x14ac:dyDescent="0.25">
      <c r="A8" s="35" t="s">
        <v>44</v>
      </c>
      <c r="B8" s="60"/>
      <c r="C8" s="60"/>
      <c r="D8" s="61"/>
      <c r="E8" s="78"/>
      <c r="F8" s="60"/>
      <c r="G8" s="27"/>
      <c r="H8" s="62"/>
      <c r="I8" s="62"/>
      <c r="J8" s="62"/>
      <c r="K8" s="63"/>
      <c r="L8" s="31"/>
      <c r="M8" s="74"/>
      <c r="N8" s="76">
        <f>+O7/K7</f>
        <v>18.75</v>
      </c>
      <c r="O8" s="66"/>
      <c r="P8" s="28"/>
      <c r="Q8" s="26"/>
      <c r="R8" s="26"/>
      <c r="S8" s="27"/>
      <c r="T8" s="26"/>
    </row>
    <row r="9" spans="1:20" x14ac:dyDescent="0.25">
      <c r="A9" s="68"/>
      <c r="B9" s="24"/>
      <c r="C9" s="24"/>
      <c r="D9" s="18"/>
      <c r="E9" s="18"/>
      <c r="F9" s="18"/>
      <c r="G9" s="18"/>
      <c r="H9" s="23"/>
      <c r="I9" s="23"/>
      <c r="J9" s="23"/>
      <c r="K9" s="22"/>
      <c r="L9" s="22"/>
      <c r="M9" s="21"/>
      <c r="N9" s="21"/>
      <c r="O9" s="20"/>
      <c r="P9" s="19"/>
      <c r="Q9" s="17"/>
      <c r="R9" s="17"/>
      <c r="S9" s="18"/>
      <c r="T9" s="17"/>
    </row>
    <row r="10" spans="1:20" x14ac:dyDescent="0.25">
      <c r="A10" s="5" t="s">
        <v>42</v>
      </c>
      <c r="B10" s="2">
        <f>SUM(B5:B9)</f>
        <v>10038.049999999999</v>
      </c>
      <c r="C10" s="73"/>
      <c r="D10" s="2">
        <f>SUM(D5:D9)</f>
        <v>3246.2299999999996</v>
      </c>
      <c r="E10" s="2"/>
      <c r="F10" s="73"/>
      <c r="G10" s="2">
        <f>+B10-D10</f>
        <v>6791.82</v>
      </c>
      <c r="H10" s="6">
        <f>SUM(H5:H9)</f>
        <v>23</v>
      </c>
      <c r="I10" s="6">
        <f>SUM(I5:I9)</f>
        <v>19</v>
      </c>
      <c r="J10" s="6">
        <v>2</v>
      </c>
      <c r="K10" s="5">
        <f>SUM(K5:K9)</f>
        <v>73.5</v>
      </c>
      <c r="L10" s="5"/>
      <c r="M10" s="75"/>
      <c r="N10" s="4"/>
      <c r="O10" s="2">
        <f>SUM(O5:O8)</f>
        <v>1871.2057500000001</v>
      </c>
      <c r="P10" s="3">
        <f>SUM(A2)-(+D10+O10)/B10</f>
        <v>0.49019622835112397</v>
      </c>
      <c r="Q10" s="1">
        <f>+O10/B10</f>
        <v>0.1864112800792983</v>
      </c>
      <c r="R10" s="1">
        <f>+D10/B10</f>
        <v>0.32339249156957772</v>
      </c>
      <c r="S10" s="2">
        <f>+B10/I10</f>
        <v>528.31842105263149</v>
      </c>
      <c r="T10" s="1">
        <f>I10/H10</f>
        <v>0.82608695652173914</v>
      </c>
    </row>
    <row r="12" spans="1:20" x14ac:dyDescent="0.25">
      <c r="B12" t="s">
        <v>66</v>
      </c>
    </row>
    <row r="15" spans="1:20" x14ac:dyDescent="0.25">
      <c r="L15" t="s">
        <v>62</v>
      </c>
    </row>
    <row r="17" spans="14:14" x14ac:dyDescent="0.25">
      <c r="N17" s="53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"/>
  <sheetViews>
    <sheetView topLeftCell="C1" zoomScale="115" zoomScaleNormal="115" workbookViewId="0">
      <selection activeCell="L5" sqref="L5"/>
    </sheetView>
  </sheetViews>
  <sheetFormatPr defaultColWidth="8.85546875" defaultRowHeight="15" x14ac:dyDescent="0.25"/>
  <cols>
    <col min="5" max="5" width="18.42578125" customWidth="1"/>
    <col min="6" max="6" width="16.140625" customWidth="1"/>
    <col min="7" max="7" width="14.85546875" customWidth="1"/>
    <col min="8" max="8" width="12.28515625" customWidth="1"/>
    <col min="9" max="9" width="11.85546875" customWidth="1"/>
    <col min="16" max="16" width="11.28515625" customWidth="1"/>
    <col min="20" max="20" width="11" customWidth="1"/>
  </cols>
  <sheetData>
    <row r="1" spans="1:22" x14ac:dyDescent="0.25">
      <c r="A1" s="56">
        <v>1</v>
      </c>
      <c r="B1" s="56"/>
      <c r="C1" s="56"/>
      <c r="D1" s="56"/>
      <c r="E1" s="56"/>
      <c r="F1" s="59"/>
      <c r="G1" s="53"/>
      <c r="M1" t="s">
        <v>34</v>
      </c>
      <c r="N1" s="54"/>
      <c r="O1" s="54"/>
      <c r="P1" s="54"/>
      <c r="Q1" s="54"/>
      <c r="R1" s="54"/>
      <c r="S1" s="54"/>
      <c r="U1" s="53"/>
    </row>
    <row r="2" spans="1:22" x14ac:dyDescent="0.25">
      <c r="A2" s="58" t="s">
        <v>33</v>
      </c>
      <c r="B2" s="57" t="s">
        <v>32</v>
      </c>
      <c r="C2" s="56"/>
      <c r="D2" s="56"/>
      <c r="E2" s="56">
        <v>11</v>
      </c>
      <c r="F2" s="55"/>
      <c r="G2" s="53"/>
      <c r="N2" s="54"/>
      <c r="O2" s="54"/>
      <c r="P2" s="54"/>
      <c r="Q2" s="54"/>
      <c r="R2" s="54"/>
      <c r="S2" s="54"/>
      <c r="U2" s="53"/>
    </row>
    <row r="3" spans="1:22" ht="90" x14ac:dyDescent="0.25">
      <c r="A3" s="51"/>
      <c r="B3" s="52" t="s">
        <v>31</v>
      </c>
      <c r="C3" s="51"/>
      <c r="D3" s="51"/>
      <c r="E3" s="51"/>
      <c r="F3" s="50"/>
      <c r="G3" s="50"/>
      <c r="H3" s="49"/>
      <c r="I3" s="49"/>
      <c r="J3" s="49"/>
      <c r="K3" s="49"/>
      <c r="L3" s="49"/>
      <c r="M3" s="49" t="s">
        <v>30</v>
      </c>
      <c r="N3" s="48"/>
      <c r="O3" s="48"/>
      <c r="P3" s="47" t="s">
        <v>29</v>
      </c>
      <c r="Q3" s="46">
        <v>0.6</v>
      </c>
      <c r="R3" s="46" t="s">
        <v>28</v>
      </c>
      <c r="S3" s="46">
        <v>0.2</v>
      </c>
      <c r="T3" s="45">
        <v>550</v>
      </c>
      <c r="U3" s="44">
        <v>0.6</v>
      </c>
    </row>
    <row r="4" spans="1:22" x14ac:dyDescent="0.25">
      <c r="A4" s="8" t="s">
        <v>27</v>
      </c>
      <c r="B4" s="43" t="s">
        <v>25</v>
      </c>
      <c r="C4" s="8" t="s">
        <v>26</v>
      </c>
      <c r="D4" s="42" t="s">
        <v>25</v>
      </c>
      <c r="E4" s="8" t="s">
        <v>24</v>
      </c>
      <c r="F4" s="41"/>
      <c r="G4" s="5" t="s">
        <v>23</v>
      </c>
      <c r="H4" s="5" t="s">
        <v>22</v>
      </c>
      <c r="I4" s="5" t="s">
        <v>21</v>
      </c>
      <c r="J4" s="5" t="s">
        <v>20</v>
      </c>
      <c r="K4" s="5" t="s">
        <v>19</v>
      </c>
      <c r="L4" s="5" t="s">
        <v>18</v>
      </c>
      <c r="M4" s="5" t="s">
        <v>17</v>
      </c>
      <c r="N4" s="5" t="s">
        <v>16</v>
      </c>
      <c r="O4" s="40" t="s">
        <v>15</v>
      </c>
      <c r="P4" s="39" t="s">
        <v>14</v>
      </c>
      <c r="Q4" s="5" t="s">
        <v>13</v>
      </c>
      <c r="R4" s="5" t="s">
        <v>12</v>
      </c>
      <c r="S4" s="5" t="s">
        <v>11</v>
      </c>
      <c r="T4" s="5" t="s">
        <v>10</v>
      </c>
      <c r="U4" s="5" t="s">
        <v>9</v>
      </c>
    </row>
    <row r="5" spans="1:22" x14ac:dyDescent="0.25">
      <c r="A5" s="15"/>
      <c r="B5" s="7">
        <f>+A5-G5</f>
        <v>-9810.0300000000007</v>
      </c>
      <c r="C5" s="15"/>
      <c r="D5" s="7">
        <f>+C5-H5</f>
        <v>-3776.86</v>
      </c>
      <c r="E5" s="7">
        <f>+A5-C5</f>
        <v>0</v>
      </c>
      <c r="F5" s="38" t="s">
        <v>8</v>
      </c>
      <c r="G5" s="34">
        <v>9810.0300000000007</v>
      </c>
      <c r="H5" s="14">
        <v>3776.86</v>
      </c>
      <c r="I5" s="27">
        <f>+G5-H5</f>
        <v>6033.17</v>
      </c>
      <c r="J5" s="33">
        <v>20</v>
      </c>
      <c r="K5" s="33">
        <v>17</v>
      </c>
      <c r="L5" s="33">
        <v>2</v>
      </c>
      <c r="M5" s="32">
        <v>38</v>
      </c>
      <c r="N5" s="31"/>
      <c r="O5" s="37">
        <v>0.25</v>
      </c>
      <c r="P5" s="36">
        <f>O5*I5</f>
        <v>1508.2925</v>
      </c>
      <c r="Q5" s="28">
        <f>SUM(A1)-SUM(P5,H5)/G5</f>
        <v>0.46125011850116671</v>
      </c>
      <c r="R5" s="26">
        <f>+P5/G5</f>
        <v>0.15375003950038887</v>
      </c>
      <c r="S5" s="26">
        <f>+H5/G5</f>
        <v>0.38499984199844445</v>
      </c>
      <c r="T5" s="27">
        <f>+G5/K5</f>
        <v>577.06058823529418</v>
      </c>
      <c r="U5" s="26">
        <f>K5/J5</f>
        <v>0.85</v>
      </c>
    </row>
    <row r="6" spans="1:22" x14ac:dyDescent="0.25">
      <c r="A6" s="15"/>
      <c r="B6" s="7"/>
      <c r="C6" s="15"/>
      <c r="D6" s="7"/>
      <c r="E6" s="7"/>
      <c r="F6" s="35" t="s">
        <v>7</v>
      </c>
      <c r="G6" s="34">
        <v>0</v>
      </c>
      <c r="H6" s="14">
        <v>0</v>
      </c>
      <c r="I6" s="27">
        <v>0</v>
      </c>
      <c r="J6" s="33">
        <v>0</v>
      </c>
      <c r="K6" s="33">
        <v>0</v>
      </c>
      <c r="L6" s="33">
        <v>0</v>
      </c>
      <c r="M6" s="32">
        <v>0</v>
      </c>
      <c r="N6" s="31"/>
      <c r="O6" s="30">
        <v>18.75</v>
      </c>
      <c r="P6" s="29">
        <v>0</v>
      </c>
      <c r="Q6" s="28" t="e">
        <f>SUM(A1)-SUM(P6,H6)/G6</f>
        <v>#DIV/0!</v>
      </c>
      <c r="R6" s="26" t="e">
        <f>+P6/G6</f>
        <v>#DIV/0!</v>
      </c>
      <c r="S6" s="26" t="e">
        <f>+H6/G6</f>
        <v>#DIV/0!</v>
      </c>
      <c r="T6" s="27" t="e">
        <f>+G6/K6</f>
        <v>#DIV/0!</v>
      </c>
      <c r="U6" s="26" t="e">
        <f>K6/J6</f>
        <v>#DIV/0!</v>
      </c>
    </row>
    <row r="7" spans="1:22" x14ac:dyDescent="0.25">
      <c r="A7" s="15"/>
      <c r="B7" s="7"/>
      <c r="C7" s="15"/>
      <c r="D7" s="7"/>
      <c r="E7" s="7"/>
      <c r="F7" s="25" t="s">
        <v>6</v>
      </c>
      <c r="G7" s="24"/>
      <c r="H7" s="18"/>
      <c r="I7" s="18"/>
      <c r="J7" s="23"/>
      <c r="K7" s="23"/>
      <c r="L7" s="23"/>
      <c r="M7" s="22"/>
      <c r="N7" s="22"/>
      <c r="O7" s="21"/>
      <c r="P7" s="20"/>
      <c r="Q7" s="19"/>
      <c r="R7" s="17"/>
      <c r="S7" s="17"/>
      <c r="T7" s="18"/>
      <c r="U7" s="17"/>
    </row>
    <row r="8" spans="1:22" x14ac:dyDescent="0.25">
      <c r="A8" s="15"/>
      <c r="B8" s="7" t="e">
        <f>+A8-G8</f>
        <v>#VALUE!</v>
      </c>
      <c r="C8" s="15"/>
      <c r="D8" s="7">
        <f>+C8-H8</f>
        <v>0</v>
      </c>
      <c r="E8" s="7">
        <f>+A8-C8</f>
        <v>0</v>
      </c>
      <c r="F8" s="115" t="s">
        <v>5</v>
      </c>
      <c r="G8" s="117" t="s">
        <v>4</v>
      </c>
      <c r="H8" s="118"/>
      <c r="I8" s="118"/>
      <c r="J8" s="118"/>
      <c r="K8" s="118"/>
      <c r="L8" s="118"/>
      <c r="M8" s="118"/>
      <c r="N8" s="118"/>
      <c r="O8" s="119"/>
      <c r="P8" s="14"/>
      <c r="Q8" s="13"/>
      <c r="R8" s="12"/>
      <c r="S8" s="12"/>
      <c r="T8" s="11"/>
      <c r="U8" s="16"/>
      <c r="V8" s="9" t="s">
        <v>3</v>
      </c>
    </row>
    <row r="9" spans="1:22" x14ac:dyDescent="0.25">
      <c r="A9" s="15"/>
      <c r="B9" s="7"/>
      <c r="C9" s="15"/>
      <c r="D9" s="7"/>
      <c r="E9" s="7"/>
      <c r="F9" s="116"/>
      <c r="G9" s="120"/>
      <c r="H9" s="121"/>
      <c r="I9" s="121"/>
      <c r="J9" s="121"/>
      <c r="K9" s="121"/>
      <c r="L9" s="121"/>
      <c r="M9" s="121"/>
      <c r="N9" s="121"/>
      <c r="O9" s="122"/>
      <c r="P9" s="14"/>
      <c r="Q9" s="13"/>
      <c r="R9" s="12"/>
      <c r="S9" s="12"/>
      <c r="T9" s="11"/>
      <c r="U9" s="10"/>
      <c r="V9" s="9"/>
    </row>
    <row r="10" spans="1:22" x14ac:dyDescent="0.25">
      <c r="A10" s="8"/>
      <c r="B10" s="7"/>
      <c r="C10" s="8"/>
      <c r="D10" s="7"/>
      <c r="E10" s="7"/>
      <c r="F10" s="5" t="s">
        <v>2</v>
      </c>
      <c r="G10" s="2">
        <f>SUM(G5:G8)</f>
        <v>9810.0300000000007</v>
      </c>
      <c r="H10" s="2">
        <f>SUM(H5:H8)</f>
        <v>3776.86</v>
      </c>
      <c r="I10" s="2">
        <f>+G10-H10</f>
        <v>6033.17</v>
      </c>
      <c r="J10" s="6">
        <f>SUM(J5:J8)</f>
        <v>20</v>
      </c>
      <c r="K10" s="6">
        <f>SUM(K5:K8)</f>
        <v>17</v>
      </c>
      <c r="L10" s="6">
        <v>3</v>
      </c>
      <c r="M10" s="5">
        <f>SUM(M5:M8)</f>
        <v>38</v>
      </c>
      <c r="N10" s="5"/>
      <c r="O10" s="4"/>
      <c r="P10" s="2">
        <f>SUM(P5:P9)</f>
        <v>1508.2925</v>
      </c>
      <c r="Q10" s="3">
        <f>SUM(A1)-SUM(P10,H10)/G10</f>
        <v>0.46125011850116671</v>
      </c>
      <c r="R10" s="1">
        <f>+P10/G10</f>
        <v>0.15375003950038887</v>
      </c>
      <c r="S10" s="1">
        <f>+H10/G10</f>
        <v>0.38499984199844445</v>
      </c>
      <c r="T10" s="2">
        <f>+G10/K10</f>
        <v>577.06058823529418</v>
      </c>
      <c r="U10" s="1">
        <f>K10/J10</f>
        <v>0.85</v>
      </c>
    </row>
    <row r="12" spans="1:22" x14ac:dyDescent="0.25">
      <c r="G12" s="123" t="s">
        <v>35</v>
      </c>
      <c r="H12" s="123"/>
      <c r="I12" s="123"/>
      <c r="J12" s="123"/>
      <c r="K12" s="123"/>
      <c r="L12" s="123"/>
    </row>
    <row r="13" spans="1:22" x14ac:dyDescent="0.25">
      <c r="G13" t="s">
        <v>36</v>
      </c>
    </row>
  </sheetData>
  <mergeCells count="3">
    <mergeCell ref="F8:F9"/>
    <mergeCell ref="G8:O9"/>
    <mergeCell ref="G12:L12"/>
  </mergeCells>
  <hyperlinks>
    <hyperlink ref="V8" r:id="rId1" xr:uid="{00000000-0004-0000-0100-000000000000}"/>
  </hyperlinks>
  <pageMargins left="0.7" right="0.7" top="0.75" bottom="0.75" header="0.3" footer="0.3"/>
  <pageSetup scale="54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98B0-8857-42DF-A65A-63AE016E8755}">
  <sheetPr>
    <pageSetUpPr fitToPage="1"/>
  </sheetPr>
  <dimension ref="A1:T16"/>
  <sheetViews>
    <sheetView zoomScale="115" zoomScaleNormal="115" workbookViewId="0">
      <selection activeCell="C14" sqref="C14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customWidth="1"/>
    <col min="6" max="6" width="11.5703125" style="54" customWidth="1"/>
    <col min="7" max="7" width="14.85546875" customWidth="1"/>
    <col min="8" max="8" width="4.7109375" bestFit="1" customWidth="1"/>
    <col min="9" max="9" width="4.42578125" bestFit="1" customWidth="1"/>
    <col min="10" max="10" width="5.140625" bestFit="1" customWidth="1"/>
    <col min="11" max="11" width="6.140625" customWidth="1"/>
    <col min="12" max="12" width="5.42578125" customWidth="1"/>
    <col min="13" max="13" width="9.5703125" style="54" bestFit="1" customWidth="1"/>
    <col min="14" max="14" width="8.42578125" customWidth="1"/>
    <col min="15" max="15" width="12.5703125" customWidth="1"/>
    <col min="16" max="16" width="7" customWidth="1"/>
    <col min="17" max="17" width="8.28515625" bestFit="1" customWidth="1"/>
    <col min="18" max="18" width="6.7109375" bestFit="1" customWidth="1"/>
    <col min="19" max="19" width="12" customWidth="1"/>
    <col min="20" max="20" width="6.7109375" bestFit="1" customWidth="1"/>
  </cols>
  <sheetData>
    <row r="1" spans="1:20" x14ac:dyDescent="0.25">
      <c r="A1" s="59" t="s">
        <v>45</v>
      </c>
      <c r="B1" s="67" t="s">
        <v>61</v>
      </c>
      <c r="C1" s="70"/>
      <c r="F1" s="70"/>
      <c r="K1" t="s">
        <v>34</v>
      </c>
      <c r="L1" s="54"/>
      <c r="N1" s="54"/>
      <c r="O1" s="54"/>
      <c r="P1" s="54"/>
      <c r="Q1" s="54"/>
      <c r="R1" s="54"/>
      <c r="T1" s="53"/>
    </row>
    <row r="2" spans="1:20" x14ac:dyDescent="0.25">
      <c r="A2" s="89">
        <v>1</v>
      </c>
      <c r="B2" s="53"/>
      <c r="C2" s="70"/>
      <c r="F2" s="71" t="s">
        <v>41</v>
      </c>
      <c r="L2" s="54"/>
      <c r="N2" s="54"/>
      <c r="O2" s="54"/>
      <c r="P2" s="54"/>
      <c r="Q2" s="54"/>
      <c r="R2" s="54"/>
      <c r="T2" s="53"/>
    </row>
    <row r="3" spans="1:20" x14ac:dyDescent="0.25">
      <c r="A3" s="50"/>
      <c r="B3" s="50"/>
      <c r="C3" s="71"/>
      <c r="D3" s="49"/>
      <c r="E3" s="49" t="s">
        <v>65</v>
      </c>
      <c r="F3" s="71" t="s">
        <v>38</v>
      </c>
      <c r="G3" s="49"/>
      <c r="H3" s="49"/>
      <c r="I3" s="49"/>
      <c r="J3" s="49"/>
      <c r="K3" s="49" t="s">
        <v>30</v>
      </c>
      <c r="L3" s="48"/>
      <c r="M3" s="48"/>
      <c r="N3" s="48"/>
      <c r="O3" s="47" t="s">
        <v>29</v>
      </c>
      <c r="P3" s="46">
        <v>0.6</v>
      </c>
      <c r="Q3" s="46" t="s">
        <v>28</v>
      </c>
      <c r="R3" s="46">
        <v>0.2</v>
      </c>
      <c r="S3" s="45">
        <v>550</v>
      </c>
      <c r="T3" s="44">
        <v>0.6</v>
      </c>
    </row>
    <row r="4" spans="1:20" x14ac:dyDescent="0.25">
      <c r="A4" s="41"/>
      <c r="B4" s="5" t="s">
        <v>23</v>
      </c>
      <c r="C4" s="72" t="s">
        <v>37</v>
      </c>
      <c r="D4" s="5" t="s">
        <v>22</v>
      </c>
      <c r="E4" s="1">
        <v>0.01</v>
      </c>
      <c r="F4" s="112">
        <v>8.2500000000000004E-2</v>
      </c>
      <c r="G4" s="5" t="s">
        <v>21</v>
      </c>
      <c r="H4" s="5" t="s">
        <v>20</v>
      </c>
      <c r="I4" s="5" t="s">
        <v>19</v>
      </c>
      <c r="J4" s="5" t="s">
        <v>18</v>
      </c>
      <c r="K4" s="5" t="s">
        <v>17</v>
      </c>
      <c r="L4" s="5" t="s">
        <v>16</v>
      </c>
      <c r="M4" s="72" t="s">
        <v>39</v>
      </c>
      <c r="N4" s="40" t="s">
        <v>40</v>
      </c>
      <c r="O4" s="39" t="s">
        <v>14</v>
      </c>
      <c r="P4" s="5" t="s">
        <v>13</v>
      </c>
      <c r="Q4" s="5" t="s">
        <v>12</v>
      </c>
      <c r="R4" s="5" t="s">
        <v>11</v>
      </c>
      <c r="S4" s="5" t="s">
        <v>10</v>
      </c>
      <c r="T4" s="5" t="s">
        <v>9</v>
      </c>
    </row>
    <row r="5" spans="1:20" x14ac:dyDescent="0.25">
      <c r="A5" s="38" t="s">
        <v>43</v>
      </c>
      <c r="B5" s="34">
        <v>3081.6</v>
      </c>
      <c r="C5" s="34">
        <v>0</v>
      </c>
      <c r="D5" s="14">
        <v>791.63</v>
      </c>
      <c r="E5" s="78">
        <f>+B5*E4</f>
        <v>30.815999999999999</v>
      </c>
      <c r="F5" s="60">
        <f>+D5*F4</f>
        <v>65.309475000000006</v>
      </c>
      <c r="G5" s="61">
        <f>+B5-C5-D5-E5-F5</f>
        <v>2193.844525</v>
      </c>
      <c r="H5" s="33">
        <v>13</v>
      </c>
      <c r="I5" s="33">
        <v>8</v>
      </c>
      <c r="J5" s="33">
        <v>0</v>
      </c>
      <c r="K5" s="32">
        <v>38</v>
      </c>
      <c r="L5" s="31"/>
      <c r="M5" s="69">
        <v>37.5</v>
      </c>
      <c r="N5" s="113">
        <v>18.75</v>
      </c>
      <c r="O5" s="65">
        <f>N5*K5+M5</f>
        <v>750</v>
      </c>
      <c r="P5" s="28">
        <f>SUM(A2)-(+D5+O5)/B5</f>
        <v>0.49973065939771544</v>
      </c>
      <c r="Q5" s="26">
        <f>+O5/B5</f>
        <v>0.24338006230529596</v>
      </c>
      <c r="R5" s="26">
        <f>(+D5+F5)/B5</f>
        <v>0.27808264375649017</v>
      </c>
      <c r="S5" s="27">
        <f>+B5/I5</f>
        <v>385.2</v>
      </c>
      <c r="T5" s="26">
        <f>I5/H5</f>
        <v>0.61538461538461542</v>
      </c>
    </row>
    <row r="6" spans="1:20" x14ac:dyDescent="0.25">
      <c r="A6" s="35" t="s">
        <v>44</v>
      </c>
      <c r="B6" s="79"/>
      <c r="C6" s="80"/>
      <c r="D6" s="81"/>
      <c r="E6" s="66"/>
      <c r="F6" s="80"/>
      <c r="G6" s="82"/>
      <c r="H6" s="83"/>
      <c r="I6" s="83"/>
      <c r="J6" s="83"/>
      <c r="K6" s="84"/>
      <c r="L6" s="85"/>
      <c r="M6" s="86"/>
      <c r="N6" s="77"/>
      <c r="O6" s="66"/>
      <c r="P6" s="87"/>
      <c r="Q6" s="88"/>
      <c r="R6" s="88"/>
      <c r="S6" s="82"/>
      <c r="T6" s="88"/>
    </row>
    <row r="7" spans="1:20" x14ac:dyDescent="0.25">
      <c r="A7" s="38" t="s">
        <v>52</v>
      </c>
      <c r="B7" s="34">
        <v>4801.51</v>
      </c>
      <c r="C7" s="34">
        <v>0</v>
      </c>
      <c r="D7" s="14">
        <v>1668.33</v>
      </c>
      <c r="E7" s="78">
        <f>+B7*E4</f>
        <v>48.015100000000004</v>
      </c>
      <c r="F7" s="60">
        <f>+D7*F4</f>
        <v>137.637225</v>
      </c>
      <c r="G7" s="61">
        <f>+B7-C7-D7-E7-F7</f>
        <v>2947.5276750000003</v>
      </c>
      <c r="H7" s="33">
        <v>6</v>
      </c>
      <c r="I7" s="33">
        <v>6</v>
      </c>
      <c r="J7" s="33">
        <v>2</v>
      </c>
      <c r="K7" s="32">
        <v>38</v>
      </c>
      <c r="L7" s="31"/>
      <c r="M7" s="69">
        <v>37.5</v>
      </c>
      <c r="N7" s="113">
        <v>18.75</v>
      </c>
      <c r="O7" s="65">
        <f>N7*K7+M7</f>
        <v>750</v>
      </c>
      <c r="P7" s="28">
        <f>SUM(A2)-(+D7+O7)/B7</f>
        <v>0.49633969313820037</v>
      </c>
      <c r="Q7" s="26">
        <f>+O7/B7</f>
        <v>0.15620086181222156</v>
      </c>
      <c r="R7" s="26">
        <f>(+D7+F7)/B7</f>
        <v>0.37612484926616829</v>
      </c>
      <c r="S7" s="27">
        <f>+B7/I7</f>
        <v>800.25166666666667</v>
      </c>
      <c r="T7" s="26">
        <f>I7/H7</f>
        <v>1</v>
      </c>
    </row>
    <row r="8" spans="1:20" x14ac:dyDescent="0.25">
      <c r="A8" s="35" t="s">
        <v>44</v>
      </c>
      <c r="B8" s="60"/>
      <c r="C8" s="60"/>
      <c r="D8" s="61"/>
      <c r="E8" s="78"/>
      <c r="F8" s="60"/>
      <c r="G8" s="27"/>
      <c r="H8" s="62"/>
      <c r="I8" s="62"/>
      <c r="J8" s="62"/>
      <c r="K8" s="63"/>
      <c r="L8" s="31"/>
      <c r="M8" s="74"/>
      <c r="N8" s="76"/>
      <c r="O8" s="66"/>
      <c r="P8" s="28"/>
      <c r="Q8" s="26"/>
      <c r="R8" s="26"/>
      <c r="S8" s="27"/>
      <c r="T8" s="26"/>
    </row>
    <row r="9" spans="1:20" x14ac:dyDescent="0.25">
      <c r="A9" s="68"/>
      <c r="B9" s="24"/>
      <c r="C9" s="24"/>
      <c r="D9" s="18"/>
      <c r="E9" s="18"/>
      <c r="F9" s="18"/>
      <c r="G9" s="18"/>
      <c r="H9" s="23"/>
      <c r="I9" s="23"/>
      <c r="J9" s="23"/>
      <c r="K9" s="22"/>
      <c r="L9" s="22"/>
      <c r="M9" s="21"/>
      <c r="N9" s="21"/>
      <c r="O9" s="20"/>
      <c r="P9" s="19"/>
      <c r="Q9" s="17"/>
      <c r="R9" s="17"/>
      <c r="S9" s="18"/>
      <c r="T9" s="17"/>
    </row>
    <row r="10" spans="1:20" x14ac:dyDescent="0.25">
      <c r="A10" s="5" t="s">
        <v>42</v>
      </c>
      <c r="B10" s="2">
        <f>SUM(B5:B9)</f>
        <v>7883.1100000000006</v>
      </c>
      <c r="C10" s="73"/>
      <c r="D10" s="2">
        <f>SUM(D5:D9)</f>
        <v>2459.96</v>
      </c>
      <c r="E10" s="2"/>
      <c r="F10" s="73"/>
      <c r="G10" s="2">
        <f>+B10-D10</f>
        <v>5423.1500000000005</v>
      </c>
      <c r="H10" s="6">
        <f>SUM(H5:H9)</f>
        <v>19</v>
      </c>
      <c r="I10" s="6">
        <f>SUM(I5:I9)</f>
        <v>14</v>
      </c>
      <c r="J10" s="6">
        <v>2</v>
      </c>
      <c r="K10" s="5">
        <f>SUM(K5:K9)</f>
        <v>76</v>
      </c>
      <c r="L10" s="5"/>
      <c r="M10" s="75"/>
      <c r="N10" s="4"/>
      <c r="O10" s="2">
        <f>SUM(O5:O8)</f>
        <v>1500</v>
      </c>
      <c r="P10" s="3">
        <f>SUM(A2)-(+D10+O10)/B10</f>
        <v>0.49766526155286428</v>
      </c>
      <c r="Q10" s="1">
        <f>+O10/B10</f>
        <v>0.19028023204040029</v>
      </c>
      <c r="R10" s="1">
        <f>+D10/B10</f>
        <v>0.31205450640673538</v>
      </c>
      <c r="S10" s="2">
        <f>+B10/I10</f>
        <v>563.07928571428579</v>
      </c>
      <c r="T10" s="1">
        <f>I10/H10</f>
        <v>0.73684210526315785</v>
      </c>
    </row>
    <row r="12" spans="1:20" x14ac:dyDescent="0.25">
      <c r="B12" t="s">
        <v>67</v>
      </c>
    </row>
    <row r="14" spans="1:20" x14ac:dyDescent="0.25">
      <c r="L14" t="s">
        <v>62</v>
      </c>
    </row>
    <row r="16" spans="1:20" x14ac:dyDescent="0.25">
      <c r="N16" s="53"/>
    </row>
  </sheetData>
  <pageMargins left="0.7" right="0.7" top="0.75" bottom="0.75" header="0.3" footer="0.3"/>
  <pageSetup scale="5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B8AB-BAC8-495C-B9C2-AEAC327C7C3D}">
  <sheetPr>
    <pageSetUpPr fitToPage="1"/>
  </sheetPr>
  <dimension ref="A1:T16"/>
  <sheetViews>
    <sheetView zoomScale="115" zoomScaleNormal="115" workbookViewId="0">
      <selection activeCell="Q17" sqref="Q17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customWidth="1"/>
    <col min="6" max="6" width="11.5703125" style="54" customWidth="1"/>
    <col min="7" max="7" width="14.85546875" customWidth="1"/>
    <col min="8" max="8" width="4.7109375" bestFit="1" customWidth="1"/>
    <col min="9" max="9" width="4.42578125" bestFit="1" customWidth="1"/>
    <col min="10" max="10" width="5.140625" bestFit="1" customWidth="1"/>
    <col min="11" max="11" width="6.140625" customWidth="1"/>
    <col min="12" max="12" width="5.42578125" customWidth="1"/>
    <col min="13" max="13" width="9.5703125" style="54" bestFit="1" customWidth="1"/>
    <col min="14" max="14" width="8.42578125" customWidth="1"/>
    <col min="15" max="15" width="12.5703125" customWidth="1"/>
    <col min="16" max="16" width="7" customWidth="1"/>
    <col min="17" max="17" width="8.28515625" bestFit="1" customWidth="1"/>
    <col min="18" max="18" width="6.7109375" bestFit="1" customWidth="1"/>
    <col min="19" max="19" width="12" customWidth="1"/>
    <col min="20" max="20" width="6.7109375" bestFit="1" customWidth="1"/>
  </cols>
  <sheetData>
    <row r="1" spans="1:20" x14ac:dyDescent="0.25">
      <c r="A1" s="59" t="s">
        <v>45</v>
      </c>
      <c r="B1" s="67" t="s">
        <v>68</v>
      </c>
      <c r="C1" s="70"/>
      <c r="F1" s="70"/>
      <c r="K1" t="s">
        <v>34</v>
      </c>
      <c r="L1" s="54"/>
      <c r="N1" s="54"/>
      <c r="O1" s="54"/>
      <c r="P1" s="54"/>
      <c r="Q1" s="54"/>
      <c r="R1" s="54"/>
      <c r="T1" s="53"/>
    </row>
    <row r="2" spans="1:20" x14ac:dyDescent="0.25">
      <c r="A2" s="89">
        <v>1</v>
      </c>
      <c r="B2" s="53"/>
      <c r="C2" s="70"/>
      <c r="F2" s="71" t="s">
        <v>41</v>
      </c>
      <c r="L2" s="54"/>
      <c r="N2" s="54"/>
      <c r="O2" s="54"/>
      <c r="P2" s="54"/>
      <c r="Q2" s="54"/>
      <c r="R2" s="54"/>
      <c r="T2" s="53"/>
    </row>
    <row r="3" spans="1:20" x14ac:dyDescent="0.25">
      <c r="A3" s="50"/>
      <c r="B3" s="50"/>
      <c r="C3" s="71"/>
      <c r="D3" s="49"/>
      <c r="E3" s="49" t="s">
        <v>65</v>
      </c>
      <c r="F3" s="71" t="s">
        <v>38</v>
      </c>
      <c r="G3" s="49"/>
      <c r="H3" s="49"/>
      <c r="I3" s="49"/>
      <c r="J3" s="49"/>
      <c r="K3" s="49" t="s">
        <v>30</v>
      </c>
      <c r="L3" s="48"/>
      <c r="M3" s="48"/>
      <c r="N3" s="48"/>
      <c r="O3" s="47" t="s">
        <v>29</v>
      </c>
      <c r="P3" s="46">
        <v>0.6</v>
      </c>
      <c r="Q3" s="46" t="s">
        <v>28</v>
      </c>
      <c r="R3" s="46">
        <v>0.2</v>
      </c>
      <c r="S3" s="45">
        <v>550</v>
      </c>
      <c r="T3" s="44">
        <v>0.6</v>
      </c>
    </row>
    <row r="4" spans="1:20" x14ac:dyDescent="0.25">
      <c r="A4" s="41"/>
      <c r="B4" s="5" t="s">
        <v>23</v>
      </c>
      <c r="C4" s="72" t="s">
        <v>37</v>
      </c>
      <c r="D4" s="5" t="s">
        <v>22</v>
      </c>
      <c r="E4" s="114">
        <v>3.5000000000000003E-2</v>
      </c>
      <c r="F4" s="112">
        <v>8.2500000000000004E-2</v>
      </c>
      <c r="G4" s="5" t="s">
        <v>21</v>
      </c>
      <c r="H4" s="5" t="s">
        <v>20</v>
      </c>
      <c r="I4" s="5" t="s">
        <v>19</v>
      </c>
      <c r="J4" s="5" t="s">
        <v>18</v>
      </c>
      <c r="K4" s="5" t="s">
        <v>17</v>
      </c>
      <c r="L4" s="5" t="s">
        <v>16</v>
      </c>
      <c r="M4" s="72" t="s">
        <v>39</v>
      </c>
      <c r="N4" s="40" t="s">
        <v>40</v>
      </c>
      <c r="O4" s="39" t="s">
        <v>14</v>
      </c>
      <c r="P4" s="5" t="s">
        <v>13</v>
      </c>
      <c r="Q4" s="5" t="s">
        <v>12</v>
      </c>
      <c r="R4" s="5" t="s">
        <v>11</v>
      </c>
      <c r="S4" s="5" t="s">
        <v>10</v>
      </c>
      <c r="T4" s="5" t="s">
        <v>9</v>
      </c>
    </row>
    <row r="5" spans="1:20" x14ac:dyDescent="0.25">
      <c r="A5" s="38" t="s">
        <v>43</v>
      </c>
      <c r="B5" s="34">
        <v>0</v>
      </c>
      <c r="C5" s="34">
        <v>0</v>
      </c>
      <c r="D5" s="14">
        <v>0</v>
      </c>
      <c r="E5" s="78">
        <f>+B5*E4</f>
        <v>0</v>
      </c>
      <c r="F5" s="60">
        <f>+D5*F4</f>
        <v>0</v>
      </c>
      <c r="G5" s="61">
        <f>+B5-C5-D5-E5-F5</f>
        <v>0</v>
      </c>
      <c r="H5" s="33">
        <v>0</v>
      </c>
      <c r="I5" s="33">
        <v>0</v>
      </c>
      <c r="J5" s="33">
        <v>0</v>
      </c>
      <c r="K5" s="32">
        <v>12</v>
      </c>
      <c r="L5" s="31"/>
      <c r="M5" s="69">
        <v>46.87</v>
      </c>
      <c r="N5" s="113">
        <v>18.75</v>
      </c>
      <c r="O5" s="65">
        <f>N5*K5-M5</f>
        <v>178.13</v>
      </c>
      <c r="P5" s="28" t="e">
        <f>SUM(A2)-(+D5+O5)/B5</f>
        <v>#DIV/0!</v>
      </c>
      <c r="Q5" s="26" t="e">
        <f>+O5/B5</f>
        <v>#DIV/0!</v>
      </c>
      <c r="R5" s="26" t="e">
        <f>(+D5+F5)/B5</f>
        <v>#DIV/0!</v>
      </c>
      <c r="S5" s="27" t="e">
        <f>+B5/I5</f>
        <v>#DIV/0!</v>
      </c>
      <c r="T5" s="26" t="e">
        <f>I5/H5</f>
        <v>#DIV/0!</v>
      </c>
    </row>
    <row r="6" spans="1:20" x14ac:dyDescent="0.25">
      <c r="A6" s="35" t="s">
        <v>44</v>
      </c>
      <c r="B6" s="79"/>
      <c r="C6" s="80"/>
      <c r="D6" s="81"/>
      <c r="E6" s="66"/>
      <c r="F6" s="80"/>
      <c r="G6" s="82"/>
      <c r="H6" s="83"/>
      <c r="I6" s="83"/>
      <c r="J6" s="83"/>
      <c r="K6" s="84"/>
      <c r="L6" s="85"/>
      <c r="M6" s="86"/>
      <c r="N6" s="90">
        <f>O5/K5</f>
        <v>14.844166666666666</v>
      </c>
      <c r="O6" s="66"/>
      <c r="P6" s="87"/>
      <c r="Q6" s="88"/>
      <c r="R6" s="88"/>
      <c r="S6" s="82"/>
      <c r="T6" s="88"/>
    </row>
    <row r="7" spans="1:20" x14ac:dyDescent="0.25">
      <c r="A7" s="38" t="s">
        <v>52</v>
      </c>
      <c r="B7" s="34">
        <v>7630.71</v>
      </c>
      <c r="C7" s="34">
        <v>0</v>
      </c>
      <c r="D7" s="14">
        <v>1841.77</v>
      </c>
      <c r="E7" s="78">
        <f>+B7*E4</f>
        <v>267.07485000000003</v>
      </c>
      <c r="F7" s="60">
        <f>+D7*F4</f>
        <v>151.94602499999999</v>
      </c>
      <c r="G7" s="61">
        <f>+B7-C7-D7-E7-F7</f>
        <v>5369.9191250000003</v>
      </c>
      <c r="H7" s="33">
        <v>20</v>
      </c>
      <c r="I7" s="33">
        <v>18</v>
      </c>
      <c r="J7" s="33">
        <v>1</v>
      </c>
      <c r="K7" s="32">
        <v>36</v>
      </c>
      <c r="L7" s="31"/>
      <c r="M7" s="69">
        <v>0</v>
      </c>
      <c r="N7" s="64">
        <v>0.25</v>
      </c>
      <c r="O7" s="65">
        <f>N7*G7+M7</f>
        <v>1342.4797812500001</v>
      </c>
      <c r="P7" s="28">
        <f>SUM(A2)-(+D7+O7)/B7</f>
        <v>0.58270596297723276</v>
      </c>
      <c r="Q7" s="26">
        <f>+O7/B7</f>
        <v>0.17593117563765365</v>
      </c>
      <c r="R7" s="26">
        <f>(+D7+F7)/B7</f>
        <v>0.26127529744938544</v>
      </c>
      <c r="S7" s="27">
        <f>+B7/I7</f>
        <v>423.92833333333334</v>
      </c>
      <c r="T7" s="26">
        <f>I7/H7</f>
        <v>0.9</v>
      </c>
    </row>
    <row r="8" spans="1:20" x14ac:dyDescent="0.25">
      <c r="A8" s="35" t="s">
        <v>44</v>
      </c>
      <c r="B8" s="60"/>
      <c r="C8" s="60"/>
      <c r="D8" s="61"/>
      <c r="E8" s="78"/>
      <c r="F8" s="60"/>
      <c r="G8" s="27"/>
      <c r="H8" s="62"/>
      <c r="I8" s="62"/>
      <c r="J8" s="62"/>
      <c r="K8" s="63"/>
      <c r="L8" s="31"/>
      <c r="M8" s="74"/>
      <c r="N8" s="76">
        <f>O7/K7</f>
        <v>37.291105034722221</v>
      </c>
      <c r="O8" s="66"/>
      <c r="P8" s="28"/>
      <c r="Q8" s="26"/>
      <c r="R8" s="26"/>
      <c r="S8" s="27"/>
      <c r="T8" s="26"/>
    </row>
    <row r="9" spans="1:20" x14ac:dyDescent="0.25">
      <c r="A9" s="68"/>
      <c r="B9" s="24"/>
      <c r="C9" s="24"/>
      <c r="D9" s="18"/>
      <c r="E9" s="18"/>
      <c r="F9" s="18"/>
      <c r="G9" s="18"/>
      <c r="H9" s="23"/>
      <c r="I9" s="23"/>
      <c r="J9" s="23"/>
      <c r="K9" s="22"/>
      <c r="L9" s="22"/>
      <c r="M9" s="21"/>
      <c r="N9" s="21"/>
      <c r="O9" s="20"/>
      <c r="P9" s="19"/>
      <c r="Q9" s="17"/>
      <c r="R9" s="17"/>
      <c r="S9" s="18"/>
      <c r="T9" s="17"/>
    </row>
    <row r="10" spans="1:20" x14ac:dyDescent="0.25">
      <c r="A10" s="5" t="s">
        <v>42</v>
      </c>
      <c r="B10" s="2">
        <f>SUM(B5:B9)</f>
        <v>7630.71</v>
      </c>
      <c r="C10" s="73"/>
      <c r="D10" s="2">
        <f>SUM(D5:D9)</f>
        <v>1841.77</v>
      </c>
      <c r="E10" s="2"/>
      <c r="F10" s="73"/>
      <c r="G10" s="2">
        <f>+B10-D10</f>
        <v>5788.9400000000005</v>
      </c>
      <c r="H10" s="6">
        <f>SUM(H5:H9)</f>
        <v>20</v>
      </c>
      <c r="I10" s="6">
        <f>SUM(I5:I9)</f>
        <v>18</v>
      </c>
      <c r="J10" s="6">
        <v>2</v>
      </c>
      <c r="K10" s="5">
        <f>SUM(K5:K9)</f>
        <v>48</v>
      </c>
      <c r="L10" s="5"/>
      <c r="M10" s="75"/>
      <c r="N10" s="4"/>
      <c r="O10" s="2">
        <f>SUM(O5:O8)</f>
        <v>1520.6097812500002</v>
      </c>
      <c r="P10" s="3">
        <f>SUM(A2)-(+D10+O10)/B10</f>
        <v>0.55936213258661382</v>
      </c>
      <c r="Q10" s="1">
        <f>+O10/B10</f>
        <v>0.19927500602827261</v>
      </c>
      <c r="R10" s="1">
        <f>+D10/B10</f>
        <v>0.24136286138511356</v>
      </c>
      <c r="S10" s="2">
        <f>+B10/I10</f>
        <v>423.92833333333334</v>
      </c>
      <c r="T10" s="1">
        <f>I10/H10</f>
        <v>0.9</v>
      </c>
    </row>
    <row r="14" spans="1:20" x14ac:dyDescent="0.25">
      <c r="L14" t="s">
        <v>62</v>
      </c>
    </row>
    <row r="16" spans="1:20" x14ac:dyDescent="0.25">
      <c r="N16" s="53"/>
    </row>
  </sheetData>
  <pageMargins left="0.7" right="0.7" top="0.75" bottom="0.75" header="0.3" footer="0.3"/>
  <pageSetup scale="5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2660-5DCD-4DF6-B419-7B151DDEEDA9}">
  <sheetPr>
    <pageSetUpPr fitToPage="1"/>
  </sheetPr>
  <dimension ref="A1:T16"/>
  <sheetViews>
    <sheetView tabSelected="1" zoomScale="115" zoomScaleNormal="115" workbookViewId="0">
      <selection activeCell="F21" sqref="F21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customWidth="1"/>
    <col min="6" max="6" width="11.5703125" style="54" customWidth="1"/>
    <col min="7" max="7" width="14.85546875" customWidth="1"/>
    <col min="8" max="8" width="4.7109375" bestFit="1" customWidth="1"/>
    <col min="9" max="9" width="4.42578125" bestFit="1" customWidth="1"/>
    <col min="10" max="10" width="5.140625" bestFit="1" customWidth="1"/>
    <col min="11" max="11" width="6.140625" customWidth="1"/>
    <col min="12" max="12" width="5.42578125" customWidth="1"/>
    <col min="13" max="13" width="9.5703125" style="54" bestFit="1" customWidth="1"/>
    <col min="14" max="14" width="8.42578125" customWidth="1"/>
    <col min="15" max="15" width="12.5703125" customWidth="1"/>
    <col min="16" max="16" width="7" customWidth="1"/>
    <col min="17" max="17" width="8.28515625" bestFit="1" customWidth="1"/>
    <col min="18" max="18" width="6.7109375" bestFit="1" customWidth="1"/>
    <col min="19" max="19" width="12" customWidth="1"/>
    <col min="20" max="20" width="6.7109375" bestFit="1" customWidth="1"/>
  </cols>
  <sheetData>
    <row r="1" spans="1:20" x14ac:dyDescent="0.25">
      <c r="A1" s="59" t="s">
        <v>45</v>
      </c>
      <c r="B1" s="67" t="s">
        <v>68</v>
      </c>
      <c r="C1" s="70"/>
      <c r="F1" s="70"/>
      <c r="K1" t="s">
        <v>34</v>
      </c>
      <c r="L1" s="54"/>
      <c r="N1" s="54"/>
      <c r="O1" s="54"/>
      <c r="P1" s="54"/>
      <c r="Q1" s="54"/>
      <c r="R1" s="54"/>
      <c r="T1" s="53"/>
    </row>
    <row r="2" spans="1:20" x14ac:dyDescent="0.25">
      <c r="A2" s="89">
        <v>1</v>
      </c>
      <c r="B2" s="53"/>
      <c r="C2" s="70"/>
      <c r="F2" s="71" t="s">
        <v>41</v>
      </c>
      <c r="L2" s="54"/>
      <c r="N2" s="54"/>
      <c r="O2" s="54"/>
      <c r="P2" s="54"/>
      <c r="Q2" s="54"/>
      <c r="R2" s="54"/>
      <c r="T2" s="53"/>
    </row>
    <row r="3" spans="1:20" x14ac:dyDescent="0.25">
      <c r="A3" s="50"/>
      <c r="B3" s="50"/>
      <c r="C3" s="71"/>
      <c r="D3" s="49"/>
      <c r="E3" s="49" t="s">
        <v>65</v>
      </c>
      <c r="F3" s="71" t="s">
        <v>38</v>
      </c>
      <c r="G3" s="49"/>
      <c r="H3" s="49"/>
      <c r="I3" s="49"/>
      <c r="J3" s="49"/>
      <c r="K3" s="49" t="s">
        <v>30</v>
      </c>
      <c r="L3" s="48"/>
      <c r="M3" s="48"/>
      <c r="N3" s="48"/>
      <c r="O3" s="47" t="s">
        <v>29</v>
      </c>
      <c r="P3" s="46">
        <v>0.6</v>
      </c>
      <c r="Q3" s="46" t="s">
        <v>28</v>
      </c>
      <c r="R3" s="46">
        <v>0.2</v>
      </c>
      <c r="S3" s="45">
        <v>550</v>
      </c>
      <c r="T3" s="44">
        <v>0.6</v>
      </c>
    </row>
    <row r="4" spans="1:20" x14ac:dyDescent="0.25">
      <c r="A4" s="41"/>
      <c r="B4" s="5" t="s">
        <v>23</v>
      </c>
      <c r="C4" s="72" t="s">
        <v>37</v>
      </c>
      <c r="D4" s="5" t="s">
        <v>22</v>
      </c>
      <c r="E4" s="114">
        <v>3.5000000000000003E-2</v>
      </c>
      <c r="F4" s="112">
        <v>8.2500000000000004E-2</v>
      </c>
      <c r="G4" s="5" t="s">
        <v>21</v>
      </c>
      <c r="H4" s="5" t="s">
        <v>20</v>
      </c>
      <c r="I4" s="5" t="s">
        <v>19</v>
      </c>
      <c r="J4" s="5" t="s">
        <v>18</v>
      </c>
      <c r="K4" s="5" t="s">
        <v>17</v>
      </c>
      <c r="L4" s="5" t="s">
        <v>16</v>
      </c>
      <c r="M4" s="72" t="s">
        <v>39</v>
      </c>
      <c r="N4" s="40" t="s">
        <v>40</v>
      </c>
      <c r="O4" s="39" t="s">
        <v>14</v>
      </c>
      <c r="P4" s="5" t="s">
        <v>13</v>
      </c>
      <c r="Q4" s="5" t="s">
        <v>12</v>
      </c>
      <c r="R4" s="5" t="s">
        <v>11</v>
      </c>
      <c r="S4" s="5" t="s">
        <v>10</v>
      </c>
      <c r="T4" s="5" t="s">
        <v>9</v>
      </c>
    </row>
    <row r="5" spans="1:20" x14ac:dyDescent="0.25">
      <c r="A5" s="38" t="s">
        <v>69</v>
      </c>
      <c r="B5" s="34">
        <v>1357.95</v>
      </c>
      <c r="C5" s="34">
        <v>0</v>
      </c>
      <c r="D5" s="14">
        <v>506</v>
      </c>
      <c r="E5" s="78">
        <f>+B5*E4</f>
        <v>47.528250000000007</v>
      </c>
      <c r="F5" s="60">
        <f>+D5*F4</f>
        <v>41.745000000000005</v>
      </c>
      <c r="G5" s="61">
        <f>+B5-C5-D5-E5-F5</f>
        <v>762.67675000000008</v>
      </c>
      <c r="H5" s="33">
        <v>0</v>
      </c>
      <c r="I5" s="33">
        <v>0</v>
      </c>
      <c r="J5" s="33">
        <v>0</v>
      </c>
      <c r="K5" s="32">
        <v>0</v>
      </c>
      <c r="L5" s="31"/>
      <c r="M5" s="69">
        <v>0</v>
      </c>
      <c r="N5" s="64">
        <v>0.25</v>
      </c>
      <c r="O5" s="65">
        <f>N5*G5+M5</f>
        <v>190.66918750000002</v>
      </c>
      <c r="P5" s="28">
        <f>SUM(A2)-(+D5+O5)/B5</f>
        <v>0.4869699270959903</v>
      </c>
      <c r="Q5" s="26">
        <f>+O5/B5</f>
        <v>0.14040957877683274</v>
      </c>
      <c r="R5" s="26">
        <f>(+D5+F5)/B5</f>
        <v>0.4033616848926691</v>
      </c>
      <c r="S5" s="27" t="e">
        <f>+B5/I5</f>
        <v>#DIV/0!</v>
      </c>
      <c r="T5" s="26" t="e">
        <f>I5/H5</f>
        <v>#DIV/0!</v>
      </c>
    </row>
    <row r="6" spans="1:20" x14ac:dyDescent="0.25">
      <c r="A6" s="35" t="s">
        <v>44</v>
      </c>
      <c r="B6" s="79"/>
      <c r="C6" s="80"/>
      <c r="D6" s="81"/>
      <c r="E6" s="66"/>
      <c r="F6" s="80"/>
      <c r="G6" s="82"/>
      <c r="H6" s="83"/>
      <c r="I6" s="83"/>
      <c r="J6" s="83"/>
      <c r="K6" s="84"/>
      <c r="L6" s="85"/>
      <c r="M6" s="86"/>
      <c r="N6" s="90" t="e">
        <f>O5/K5</f>
        <v>#DIV/0!</v>
      </c>
      <c r="O6" s="66"/>
      <c r="P6" s="87"/>
      <c r="Q6" s="88"/>
      <c r="R6" s="88"/>
      <c r="S6" s="82"/>
      <c r="T6" s="88"/>
    </row>
    <row r="7" spans="1:20" x14ac:dyDescent="0.25">
      <c r="A7" s="38" t="s">
        <v>52</v>
      </c>
      <c r="B7" s="34">
        <v>6164.74</v>
      </c>
      <c r="C7" s="34">
        <v>0</v>
      </c>
      <c r="D7" s="14">
        <v>1726.17</v>
      </c>
      <c r="E7" s="78">
        <f>+B7*E4</f>
        <v>215.76590000000002</v>
      </c>
      <c r="F7" s="60">
        <f>+D7*F4</f>
        <v>142.40902500000001</v>
      </c>
      <c r="G7" s="61">
        <f>+B7-C7-D7-E7-F7</f>
        <v>4080.3950749999995</v>
      </c>
      <c r="H7" s="33">
        <v>20</v>
      </c>
      <c r="I7" s="33">
        <v>18</v>
      </c>
      <c r="J7" s="33">
        <v>1</v>
      </c>
      <c r="K7" s="32">
        <v>36</v>
      </c>
      <c r="L7" s="31"/>
      <c r="M7" s="69">
        <v>0</v>
      </c>
      <c r="N7" s="64">
        <v>0.25</v>
      </c>
      <c r="O7" s="65">
        <f>N7*G7+M7</f>
        <v>1020.0987687499999</v>
      </c>
      <c r="P7" s="28">
        <f>SUM(A2)-(+D7+O7)/B7</f>
        <v>0.55451993616113571</v>
      </c>
      <c r="Q7" s="26">
        <f>+O7/B7</f>
        <v>0.16547312112919602</v>
      </c>
      <c r="R7" s="26">
        <f>(+D7+F7)/B7</f>
        <v>0.30310751548321585</v>
      </c>
      <c r="S7" s="27">
        <f>+B7/I7</f>
        <v>342.48555555555555</v>
      </c>
      <c r="T7" s="26">
        <f>I7/H7</f>
        <v>0.9</v>
      </c>
    </row>
    <row r="8" spans="1:20" x14ac:dyDescent="0.25">
      <c r="A8" s="35" t="s">
        <v>44</v>
      </c>
      <c r="B8" s="60"/>
      <c r="C8" s="60"/>
      <c r="D8" s="61"/>
      <c r="E8" s="78"/>
      <c r="F8" s="60"/>
      <c r="G8" s="27"/>
      <c r="H8" s="62"/>
      <c r="I8" s="62"/>
      <c r="J8" s="62"/>
      <c r="K8" s="63"/>
      <c r="L8" s="31"/>
      <c r="M8" s="74"/>
      <c r="N8" s="76">
        <f>O7/K7</f>
        <v>28.33607690972222</v>
      </c>
      <c r="O8" s="66"/>
      <c r="P8" s="28"/>
      <c r="Q8" s="26"/>
      <c r="R8" s="26"/>
      <c r="S8" s="27"/>
      <c r="T8" s="26"/>
    </row>
    <row r="9" spans="1:20" x14ac:dyDescent="0.25">
      <c r="A9" s="68"/>
      <c r="B9" s="24"/>
      <c r="C9" s="24"/>
      <c r="D9" s="18"/>
      <c r="E9" s="18"/>
      <c r="F9" s="18"/>
      <c r="G9" s="18"/>
      <c r="H9" s="23"/>
      <c r="I9" s="23"/>
      <c r="J9" s="23"/>
      <c r="K9" s="22"/>
      <c r="L9" s="22"/>
      <c r="M9" s="21"/>
      <c r="N9" s="21"/>
      <c r="O9" s="20"/>
      <c r="P9" s="19"/>
      <c r="Q9" s="17"/>
      <c r="R9" s="17"/>
      <c r="S9" s="18"/>
      <c r="T9" s="17"/>
    </row>
    <row r="10" spans="1:20" x14ac:dyDescent="0.25">
      <c r="A10" s="5" t="s">
        <v>42</v>
      </c>
      <c r="B10" s="2">
        <f>SUM(B5:B9)</f>
        <v>7522.69</v>
      </c>
      <c r="C10" s="73"/>
      <c r="D10" s="2">
        <f>SUM(D5:D9)</f>
        <v>2232.17</v>
      </c>
      <c r="E10" s="2"/>
      <c r="F10" s="73"/>
      <c r="G10" s="2">
        <f>+B10-D10</f>
        <v>5290.5199999999995</v>
      </c>
      <c r="H10" s="6">
        <f>SUM(H5:H9)</f>
        <v>20</v>
      </c>
      <c r="I10" s="6">
        <f>SUM(I5:I9)</f>
        <v>18</v>
      </c>
      <c r="J10" s="6">
        <v>2</v>
      </c>
      <c r="K10" s="5">
        <f>SUM(K5:K9)</f>
        <v>36</v>
      </c>
      <c r="L10" s="5"/>
      <c r="M10" s="75"/>
      <c r="N10" s="4"/>
      <c r="O10" s="2">
        <f>SUM(O5:O8)</f>
        <v>1210.7679562499998</v>
      </c>
      <c r="P10" s="3">
        <f>SUM(A2)-(+D10+O10)/B10</f>
        <v>0.54232622157100718</v>
      </c>
      <c r="Q10" s="1">
        <f>+O10/B10</f>
        <v>0.16094880371914833</v>
      </c>
      <c r="R10" s="1">
        <f>+D10/B10</f>
        <v>0.29672497470984449</v>
      </c>
      <c r="S10" s="2">
        <f>+B10/I10</f>
        <v>417.92722222222221</v>
      </c>
      <c r="T10" s="1">
        <f>I10/H10</f>
        <v>0.9</v>
      </c>
    </row>
    <row r="14" spans="1:20" x14ac:dyDescent="0.25">
      <c r="L14" t="s">
        <v>62</v>
      </c>
    </row>
    <row r="16" spans="1:20" x14ac:dyDescent="0.25">
      <c r="N16" s="53"/>
    </row>
  </sheetData>
  <pageMargins left="0.7" right="0.7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2"/>
  <sheetViews>
    <sheetView topLeftCell="C1" zoomScale="115" zoomScaleNormal="115" workbookViewId="0">
      <selection activeCell="P5" sqref="P5"/>
    </sheetView>
  </sheetViews>
  <sheetFormatPr defaultColWidth="8.85546875" defaultRowHeight="15" x14ac:dyDescent="0.25"/>
  <cols>
    <col min="4" max="4" width="11.7109375" customWidth="1"/>
    <col min="5" max="5" width="18.42578125" customWidth="1"/>
    <col min="6" max="6" width="16.140625" customWidth="1"/>
    <col min="7" max="7" width="14.85546875" customWidth="1"/>
    <col min="8" max="8" width="12.28515625" customWidth="1"/>
    <col min="9" max="9" width="11.85546875" customWidth="1"/>
    <col min="16" max="16" width="11.28515625" customWidth="1"/>
    <col min="20" max="20" width="11" customWidth="1"/>
  </cols>
  <sheetData>
    <row r="1" spans="1:22" x14ac:dyDescent="0.25">
      <c r="A1" s="56">
        <v>1</v>
      </c>
      <c r="B1" s="56"/>
      <c r="C1" s="56"/>
      <c r="D1" s="56"/>
      <c r="E1" s="56"/>
      <c r="F1" s="59"/>
      <c r="G1" s="53"/>
      <c r="M1" t="s">
        <v>34</v>
      </c>
      <c r="N1" s="54"/>
      <c r="O1" s="54"/>
      <c r="P1" s="54"/>
      <c r="Q1" s="54"/>
      <c r="R1" s="54"/>
      <c r="S1" s="54"/>
      <c r="U1" s="53"/>
    </row>
    <row r="2" spans="1:22" x14ac:dyDescent="0.25">
      <c r="A2" s="58" t="s">
        <v>33</v>
      </c>
      <c r="B2" s="57" t="s">
        <v>32</v>
      </c>
      <c r="C2" s="56"/>
      <c r="D2" s="56"/>
      <c r="E2" s="56">
        <v>11</v>
      </c>
      <c r="F2" s="55"/>
      <c r="G2" s="53"/>
      <c r="N2" s="54"/>
      <c r="O2" s="54"/>
      <c r="P2" s="54"/>
      <c r="Q2" s="54"/>
      <c r="R2" s="54"/>
      <c r="S2" s="54"/>
      <c r="U2" s="53"/>
    </row>
    <row r="3" spans="1:22" ht="90" x14ac:dyDescent="0.25">
      <c r="A3" s="51"/>
      <c r="B3" s="52" t="s">
        <v>31</v>
      </c>
      <c r="C3" s="51"/>
      <c r="D3" s="51"/>
      <c r="E3" s="51"/>
      <c r="F3" s="50"/>
      <c r="G3" s="50"/>
      <c r="H3" s="49"/>
      <c r="I3" s="49"/>
      <c r="J3" s="49"/>
      <c r="K3" s="49"/>
      <c r="L3" s="49"/>
      <c r="M3" s="49" t="s">
        <v>30</v>
      </c>
      <c r="N3" s="48"/>
      <c r="O3" s="48"/>
      <c r="P3" s="47" t="s">
        <v>29</v>
      </c>
      <c r="Q3" s="46">
        <v>0.6</v>
      </c>
      <c r="R3" s="46" t="s">
        <v>28</v>
      </c>
      <c r="S3" s="46">
        <v>0.2</v>
      </c>
      <c r="T3" s="45">
        <v>550</v>
      </c>
      <c r="U3" s="44">
        <v>0.6</v>
      </c>
    </row>
    <row r="4" spans="1:22" x14ac:dyDescent="0.25">
      <c r="A4" s="8" t="s">
        <v>27</v>
      </c>
      <c r="B4" s="43" t="s">
        <v>25</v>
      </c>
      <c r="C4" s="8" t="s">
        <v>26</v>
      </c>
      <c r="D4" s="42" t="s">
        <v>25</v>
      </c>
      <c r="E4" s="8" t="s">
        <v>24</v>
      </c>
      <c r="F4" s="41"/>
      <c r="G4" s="5" t="s">
        <v>23</v>
      </c>
      <c r="H4" s="5" t="s">
        <v>22</v>
      </c>
      <c r="I4" s="5" t="s">
        <v>21</v>
      </c>
      <c r="J4" s="5" t="s">
        <v>20</v>
      </c>
      <c r="K4" s="5" t="s">
        <v>19</v>
      </c>
      <c r="L4" s="5" t="s">
        <v>18</v>
      </c>
      <c r="M4" s="5" t="s">
        <v>17</v>
      </c>
      <c r="N4" s="5" t="s">
        <v>16</v>
      </c>
      <c r="O4" s="40" t="s">
        <v>15</v>
      </c>
      <c r="P4" s="39" t="s">
        <v>14</v>
      </c>
      <c r="Q4" s="5" t="s">
        <v>13</v>
      </c>
      <c r="R4" s="5" t="s">
        <v>12</v>
      </c>
      <c r="S4" s="5" t="s">
        <v>11</v>
      </c>
      <c r="T4" s="5" t="s">
        <v>10</v>
      </c>
      <c r="U4" s="5" t="s">
        <v>9</v>
      </c>
    </row>
    <row r="5" spans="1:22" x14ac:dyDescent="0.25">
      <c r="A5" s="15"/>
      <c r="B5" s="7">
        <f>+A5-G5</f>
        <v>-5882.93</v>
      </c>
      <c r="C5" s="15"/>
      <c r="D5" s="7">
        <f>+C5-H5</f>
        <v>-1212.4000000000001</v>
      </c>
      <c r="E5" s="7">
        <f>+A5-C5</f>
        <v>0</v>
      </c>
      <c r="F5" s="38" t="s">
        <v>8</v>
      </c>
      <c r="G5" s="34">
        <v>5882.93</v>
      </c>
      <c r="H5" s="14">
        <v>1212.4000000000001</v>
      </c>
      <c r="I5" s="27">
        <f>+G5-H5</f>
        <v>4670.5300000000007</v>
      </c>
      <c r="J5" s="33">
        <v>19</v>
      </c>
      <c r="K5" s="33">
        <v>11</v>
      </c>
      <c r="L5" s="33">
        <v>2</v>
      </c>
      <c r="M5" s="32">
        <v>40</v>
      </c>
      <c r="N5" s="31"/>
      <c r="O5" s="37">
        <v>0.25</v>
      </c>
      <c r="P5" s="36">
        <f>O5*I5</f>
        <v>1167.6325000000002</v>
      </c>
      <c r="Q5" s="28">
        <f>SUM(A1)-SUM(P5,H5)/G5</f>
        <v>0.59543416290861861</v>
      </c>
      <c r="R5" s="26">
        <f>+P5/G5</f>
        <v>0.19847805430287291</v>
      </c>
      <c r="S5" s="26">
        <f>+H5/G5</f>
        <v>0.20608778278850845</v>
      </c>
      <c r="T5" s="27">
        <f>+G5/K5</f>
        <v>534.81181818181824</v>
      </c>
      <c r="U5" s="26">
        <f>K5/J5</f>
        <v>0.57894736842105265</v>
      </c>
    </row>
    <row r="6" spans="1:22" x14ac:dyDescent="0.25">
      <c r="A6" s="15"/>
      <c r="B6" s="7"/>
      <c r="C6" s="15"/>
      <c r="D6" s="7"/>
      <c r="E6" s="7"/>
      <c r="F6" s="35" t="s">
        <v>7</v>
      </c>
      <c r="G6" s="34">
        <v>0</v>
      </c>
      <c r="H6" s="14">
        <v>0</v>
      </c>
      <c r="I6" s="27">
        <v>0</v>
      </c>
      <c r="J6" s="33">
        <v>0</v>
      </c>
      <c r="K6" s="33">
        <v>0</v>
      </c>
      <c r="L6" s="33">
        <v>0</v>
      </c>
      <c r="M6" s="32">
        <v>0</v>
      </c>
      <c r="N6" s="31"/>
      <c r="O6" s="30">
        <v>18.75</v>
      </c>
      <c r="P6" s="29">
        <v>0</v>
      </c>
      <c r="Q6" s="28" t="e">
        <f>SUM(A1)-SUM(P6,H6)/G6</f>
        <v>#DIV/0!</v>
      </c>
      <c r="R6" s="26" t="e">
        <f>+P6/G6</f>
        <v>#DIV/0!</v>
      </c>
      <c r="S6" s="26" t="e">
        <f>+H6/G6</f>
        <v>#DIV/0!</v>
      </c>
      <c r="T6" s="27" t="e">
        <f>+G6/K6</f>
        <v>#DIV/0!</v>
      </c>
      <c r="U6" s="26" t="e">
        <f>K6/J6</f>
        <v>#DIV/0!</v>
      </c>
    </row>
    <row r="7" spans="1:22" x14ac:dyDescent="0.25">
      <c r="A7" s="15"/>
      <c r="B7" s="7"/>
      <c r="C7" s="15"/>
      <c r="D7" s="7"/>
      <c r="E7" s="7"/>
      <c r="F7" s="25" t="s">
        <v>6</v>
      </c>
      <c r="G7" s="24"/>
      <c r="H7" s="18"/>
      <c r="I7" s="18"/>
      <c r="J7" s="23"/>
      <c r="K7" s="23"/>
      <c r="L7" s="23"/>
      <c r="M7" s="22"/>
      <c r="N7" s="22"/>
      <c r="O7" s="21"/>
      <c r="P7" s="20"/>
      <c r="Q7" s="19"/>
      <c r="R7" s="17"/>
      <c r="S7" s="17"/>
      <c r="T7" s="18"/>
      <c r="U7" s="17"/>
    </row>
    <row r="8" spans="1:22" x14ac:dyDescent="0.25">
      <c r="A8" s="15"/>
      <c r="B8" s="7" t="e">
        <f>+A8-G8</f>
        <v>#VALUE!</v>
      </c>
      <c r="C8" s="15"/>
      <c r="D8" s="7">
        <f>+C8-H8</f>
        <v>0</v>
      </c>
      <c r="E8" s="7">
        <f>+A8-C8</f>
        <v>0</v>
      </c>
      <c r="F8" s="115" t="s">
        <v>5</v>
      </c>
      <c r="G8" s="117" t="s">
        <v>4</v>
      </c>
      <c r="H8" s="118"/>
      <c r="I8" s="118"/>
      <c r="J8" s="118"/>
      <c r="K8" s="118"/>
      <c r="L8" s="118"/>
      <c r="M8" s="118"/>
      <c r="N8" s="118"/>
      <c r="O8" s="119"/>
      <c r="P8" s="14"/>
      <c r="Q8" s="13"/>
      <c r="R8" s="12"/>
      <c r="S8" s="12"/>
      <c r="T8" s="11"/>
      <c r="U8" s="16"/>
      <c r="V8" s="9" t="s">
        <v>3</v>
      </c>
    </row>
    <row r="9" spans="1:22" x14ac:dyDescent="0.25">
      <c r="A9" s="15"/>
      <c r="B9" s="7"/>
      <c r="C9" s="15"/>
      <c r="D9" s="7"/>
      <c r="E9" s="7"/>
      <c r="F9" s="116"/>
      <c r="G9" s="120"/>
      <c r="H9" s="121"/>
      <c r="I9" s="121"/>
      <c r="J9" s="121"/>
      <c r="K9" s="121"/>
      <c r="L9" s="121"/>
      <c r="M9" s="121"/>
      <c r="N9" s="121"/>
      <c r="O9" s="122"/>
      <c r="P9" s="14"/>
      <c r="Q9" s="13"/>
      <c r="R9" s="12"/>
      <c r="S9" s="12"/>
      <c r="T9" s="11"/>
      <c r="U9" s="10"/>
      <c r="V9" s="9"/>
    </row>
    <row r="10" spans="1:22" x14ac:dyDescent="0.25">
      <c r="A10" s="8"/>
      <c r="B10" s="7"/>
      <c r="C10" s="8"/>
      <c r="D10" s="7"/>
      <c r="E10" s="7"/>
      <c r="F10" s="5" t="s">
        <v>2</v>
      </c>
      <c r="G10" s="2">
        <f>SUM(G5:G8)</f>
        <v>5882.93</v>
      </c>
      <c r="H10" s="2">
        <f>SUM(H5:H8)</f>
        <v>1212.4000000000001</v>
      </c>
      <c r="I10" s="2">
        <f>+G10-H10</f>
        <v>4670.5300000000007</v>
      </c>
      <c r="J10" s="6">
        <f>SUM(J5:J8)</f>
        <v>19</v>
      </c>
      <c r="K10" s="6">
        <f>SUM(K5:K8)</f>
        <v>11</v>
      </c>
      <c r="L10" s="6">
        <v>3</v>
      </c>
      <c r="M10" s="5">
        <f>SUM(M5:M8)</f>
        <v>40</v>
      </c>
      <c r="N10" s="5"/>
      <c r="O10" s="4"/>
      <c r="P10" s="2">
        <f>SUM(P5:P9)</f>
        <v>1167.6325000000002</v>
      </c>
      <c r="Q10" s="3">
        <f>SUM(A1)-SUM(P10,H10)/G10</f>
        <v>0.59543416290861861</v>
      </c>
      <c r="R10" s="1">
        <f>+P10/G10</f>
        <v>0.19847805430287291</v>
      </c>
      <c r="S10" s="1">
        <f>+H10/G10</f>
        <v>0.20608778278850845</v>
      </c>
      <c r="T10" s="2">
        <f>+G10/K10</f>
        <v>534.81181818181824</v>
      </c>
      <c r="U10" s="1">
        <f>K10/J10</f>
        <v>0.57894736842105265</v>
      </c>
    </row>
    <row r="12" spans="1:22" x14ac:dyDescent="0.25">
      <c r="G12" s="123"/>
      <c r="H12" s="123"/>
      <c r="I12" s="123"/>
      <c r="J12" s="123"/>
      <c r="K12" s="123"/>
      <c r="L12" s="123"/>
    </row>
  </sheetData>
  <mergeCells count="3">
    <mergeCell ref="F8:F9"/>
    <mergeCell ref="G8:O9"/>
    <mergeCell ref="G12:L12"/>
  </mergeCells>
  <hyperlinks>
    <hyperlink ref="V8" r:id="rId1" xr:uid="{00000000-0004-0000-0200-000000000000}"/>
  </hyperlinks>
  <pageMargins left="0.7" right="0.7" top="0.75" bottom="0.75" header="0.3" footer="0.3"/>
  <pageSetup scale="5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2"/>
  <sheetViews>
    <sheetView topLeftCell="C1" zoomScale="115" zoomScaleNormal="115" workbookViewId="0">
      <selection activeCell="P5" sqref="P5"/>
    </sheetView>
  </sheetViews>
  <sheetFormatPr defaultColWidth="8.85546875" defaultRowHeight="15" x14ac:dyDescent="0.25"/>
  <cols>
    <col min="4" max="4" width="11.7109375" customWidth="1"/>
    <col min="5" max="5" width="18.42578125" customWidth="1"/>
    <col min="6" max="6" width="16.140625" customWidth="1"/>
    <col min="7" max="7" width="14.85546875" customWidth="1"/>
    <col min="8" max="8" width="12.28515625" customWidth="1"/>
    <col min="9" max="9" width="11.85546875" customWidth="1"/>
    <col min="16" max="16" width="11.28515625" customWidth="1"/>
    <col min="20" max="20" width="11" customWidth="1"/>
  </cols>
  <sheetData>
    <row r="1" spans="1:22" x14ac:dyDescent="0.25">
      <c r="A1" s="56">
        <v>1</v>
      </c>
      <c r="B1" s="56"/>
      <c r="C1" s="56"/>
      <c r="D1" s="56"/>
      <c r="E1" s="56"/>
      <c r="F1" s="59"/>
      <c r="G1" s="53"/>
      <c r="M1" t="s">
        <v>34</v>
      </c>
      <c r="N1" s="54"/>
      <c r="O1" s="54"/>
      <c r="P1" s="54"/>
      <c r="Q1" s="54"/>
      <c r="R1" s="54"/>
      <c r="S1" s="54"/>
      <c r="U1" s="53"/>
    </row>
    <row r="2" spans="1:22" x14ac:dyDescent="0.25">
      <c r="A2" s="58" t="s">
        <v>33</v>
      </c>
      <c r="B2" s="57" t="s">
        <v>32</v>
      </c>
      <c r="C2" s="56"/>
      <c r="D2" s="56"/>
      <c r="E2" s="56">
        <v>11</v>
      </c>
      <c r="F2" s="55"/>
      <c r="G2" s="53"/>
      <c r="N2" s="54"/>
      <c r="O2" s="54"/>
      <c r="P2" s="54"/>
      <c r="Q2" s="54"/>
      <c r="R2" s="54"/>
      <c r="S2" s="54"/>
      <c r="U2" s="53"/>
    </row>
    <row r="3" spans="1:22" ht="90" x14ac:dyDescent="0.25">
      <c r="A3" s="51"/>
      <c r="B3" s="52" t="s">
        <v>31</v>
      </c>
      <c r="C3" s="51"/>
      <c r="D3" s="51"/>
      <c r="E3" s="51"/>
      <c r="F3" s="50"/>
      <c r="G3" s="50"/>
      <c r="H3" s="49"/>
      <c r="I3" s="49"/>
      <c r="J3" s="49"/>
      <c r="K3" s="49"/>
      <c r="L3" s="49"/>
      <c r="M3" s="49" t="s">
        <v>30</v>
      </c>
      <c r="N3" s="48"/>
      <c r="O3" s="48"/>
      <c r="P3" s="47" t="s">
        <v>29</v>
      </c>
      <c r="Q3" s="46">
        <v>0.6</v>
      </c>
      <c r="R3" s="46" t="s">
        <v>28</v>
      </c>
      <c r="S3" s="46">
        <v>0.2</v>
      </c>
      <c r="T3" s="45">
        <v>550</v>
      </c>
      <c r="U3" s="44">
        <v>0.6</v>
      </c>
    </row>
    <row r="4" spans="1:22" x14ac:dyDescent="0.25">
      <c r="A4" s="8" t="s">
        <v>27</v>
      </c>
      <c r="B4" s="43" t="s">
        <v>25</v>
      </c>
      <c r="C4" s="8" t="s">
        <v>26</v>
      </c>
      <c r="D4" s="42" t="s">
        <v>25</v>
      </c>
      <c r="E4" s="8" t="s">
        <v>24</v>
      </c>
      <c r="F4" s="41"/>
      <c r="G4" s="5" t="s">
        <v>23</v>
      </c>
      <c r="H4" s="5" t="s">
        <v>22</v>
      </c>
      <c r="I4" s="5" t="s">
        <v>21</v>
      </c>
      <c r="J4" s="5" t="s">
        <v>20</v>
      </c>
      <c r="K4" s="5" t="s">
        <v>19</v>
      </c>
      <c r="L4" s="5" t="s">
        <v>18</v>
      </c>
      <c r="M4" s="5" t="s">
        <v>17</v>
      </c>
      <c r="N4" s="5" t="s">
        <v>16</v>
      </c>
      <c r="O4" s="40" t="s">
        <v>15</v>
      </c>
      <c r="P4" s="39" t="s">
        <v>14</v>
      </c>
      <c r="Q4" s="5" t="s">
        <v>13</v>
      </c>
      <c r="R4" s="5" t="s">
        <v>12</v>
      </c>
      <c r="S4" s="5" t="s">
        <v>11</v>
      </c>
      <c r="T4" s="5" t="s">
        <v>10</v>
      </c>
      <c r="U4" s="5" t="s">
        <v>9</v>
      </c>
    </row>
    <row r="5" spans="1:22" x14ac:dyDescent="0.25">
      <c r="A5" s="15"/>
      <c r="B5" s="7">
        <f>+A5-G5</f>
        <v>-9566.86</v>
      </c>
      <c r="C5" s="15"/>
      <c r="D5" s="7">
        <f>+C5-H5</f>
        <v>-2543.2600000000002</v>
      </c>
      <c r="E5" s="7">
        <f>+A5-C5</f>
        <v>0</v>
      </c>
      <c r="F5" s="38" t="s">
        <v>8</v>
      </c>
      <c r="G5" s="34">
        <v>9566.86</v>
      </c>
      <c r="H5" s="14">
        <v>2543.2600000000002</v>
      </c>
      <c r="I5" s="27">
        <f>+G5-H5</f>
        <v>7023.6</v>
      </c>
      <c r="J5" s="33">
        <v>19</v>
      </c>
      <c r="K5" s="33">
        <v>13</v>
      </c>
      <c r="L5" s="33">
        <v>2</v>
      </c>
      <c r="M5" s="32">
        <v>40</v>
      </c>
      <c r="N5" s="31"/>
      <c r="O5" s="37">
        <v>0.25</v>
      </c>
      <c r="P5" s="36">
        <f>O5*I5+50</f>
        <v>1805.9</v>
      </c>
      <c r="Q5" s="28">
        <f>SUM(A1)-SUM(P5,H5)/G5</f>
        <v>0.54539315930200716</v>
      </c>
      <c r="R5" s="26">
        <f>+P5/G5</f>
        <v>0.18876622005548319</v>
      </c>
      <c r="S5" s="26">
        <f>+H5/G5</f>
        <v>0.26584062064250968</v>
      </c>
      <c r="T5" s="27">
        <f>+G5/K5</f>
        <v>735.91230769230776</v>
      </c>
      <c r="U5" s="26">
        <f>K5/J5</f>
        <v>0.68421052631578949</v>
      </c>
    </row>
    <row r="6" spans="1:22" x14ac:dyDescent="0.25">
      <c r="A6" s="15"/>
      <c r="B6" s="7"/>
      <c r="C6" s="15"/>
      <c r="D6" s="7"/>
      <c r="E6" s="7"/>
      <c r="F6" s="35" t="s">
        <v>7</v>
      </c>
      <c r="G6" s="34">
        <v>0</v>
      </c>
      <c r="H6" s="14">
        <v>0</v>
      </c>
      <c r="I6" s="27">
        <v>0</v>
      </c>
      <c r="J6" s="33">
        <v>0</v>
      </c>
      <c r="K6" s="33">
        <v>0</v>
      </c>
      <c r="L6" s="33">
        <v>0</v>
      </c>
      <c r="M6" s="32">
        <v>0</v>
      </c>
      <c r="N6" s="31"/>
      <c r="O6" s="30">
        <v>18.75</v>
      </c>
      <c r="P6" s="29">
        <v>0</v>
      </c>
      <c r="Q6" s="28" t="e">
        <f>SUM(A1)-SUM(P6,H6)/G6</f>
        <v>#DIV/0!</v>
      </c>
      <c r="R6" s="26" t="e">
        <f>+P6/G6</f>
        <v>#DIV/0!</v>
      </c>
      <c r="S6" s="26" t="e">
        <f>+H6/G6</f>
        <v>#DIV/0!</v>
      </c>
      <c r="T6" s="27" t="e">
        <f>+G6/K6</f>
        <v>#DIV/0!</v>
      </c>
      <c r="U6" s="26" t="e">
        <f>K6/J6</f>
        <v>#DIV/0!</v>
      </c>
    </row>
    <row r="7" spans="1:22" x14ac:dyDescent="0.25">
      <c r="A7" s="15"/>
      <c r="B7" s="7"/>
      <c r="C7" s="15"/>
      <c r="D7" s="7"/>
      <c r="E7" s="7"/>
      <c r="F7" s="25" t="s">
        <v>6</v>
      </c>
      <c r="G7" s="24"/>
      <c r="H7" s="18"/>
      <c r="I7" s="18"/>
      <c r="J7" s="23"/>
      <c r="K7" s="23"/>
      <c r="L7" s="23"/>
      <c r="M7" s="22"/>
      <c r="N7" s="22"/>
      <c r="O7" s="21"/>
      <c r="P7" s="20"/>
      <c r="Q7" s="19"/>
      <c r="R7" s="17"/>
      <c r="S7" s="17"/>
      <c r="T7" s="18"/>
      <c r="U7" s="17"/>
    </row>
    <row r="8" spans="1:22" x14ac:dyDescent="0.25">
      <c r="A8" s="15"/>
      <c r="B8" s="7" t="e">
        <f>+A8-G8</f>
        <v>#VALUE!</v>
      </c>
      <c r="C8" s="15"/>
      <c r="D8" s="7">
        <f>+C8-H8</f>
        <v>0</v>
      </c>
      <c r="E8" s="7">
        <f>+A8-C8</f>
        <v>0</v>
      </c>
      <c r="F8" s="115" t="s">
        <v>5</v>
      </c>
      <c r="G8" s="117" t="s">
        <v>4</v>
      </c>
      <c r="H8" s="118"/>
      <c r="I8" s="118"/>
      <c r="J8" s="118"/>
      <c r="K8" s="118"/>
      <c r="L8" s="118"/>
      <c r="M8" s="118"/>
      <c r="N8" s="118"/>
      <c r="O8" s="119"/>
      <c r="P8" s="14"/>
      <c r="Q8" s="13"/>
      <c r="R8" s="12"/>
      <c r="S8" s="12"/>
      <c r="T8" s="11"/>
      <c r="U8" s="16"/>
      <c r="V8" s="9" t="s">
        <v>3</v>
      </c>
    </row>
    <row r="9" spans="1:22" x14ac:dyDescent="0.25">
      <c r="A9" s="15"/>
      <c r="B9" s="7"/>
      <c r="C9" s="15"/>
      <c r="D9" s="7"/>
      <c r="E9" s="7"/>
      <c r="F9" s="116"/>
      <c r="G9" s="120"/>
      <c r="H9" s="121"/>
      <c r="I9" s="121"/>
      <c r="J9" s="121"/>
      <c r="K9" s="121"/>
      <c r="L9" s="121"/>
      <c r="M9" s="121"/>
      <c r="N9" s="121"/>
      <c r="O9" s="122"/>
      <c r="P9" s="14"/>
      <c r="Q9" s="13"/>
      <c r="R9" s="12"/>
      <c r="S9" s="12"/>
      <c r="T9" s="11"/>
      <c r="U9" s="10"/>
      <c r="V9" s="9"/>
    </row>
    <row r="10" spans="1:22" x14ac:dyDescent="0.25">
      <c r="A10" s="8"/>
      <c r="B10" s="7"/>
      <c r="C10" s="8"/>
      <c r="D10" s="7"/>
      <c r="E10" s="7"/>
      <c r="F10" s="5" t="s">
        <v>2</v>
      </c>
      <c r="G10" s="2">
        <f>SUM(G5:G8)</f>
        <v>9566.86</v>
      </c>
      <c r="H10" s="2">
        <f>SUM(H5:H8)</f>
        <v>2543.2600000000002</v>
      </c>
      <c r="I10" s="2">
        <f>+G10-H10</f>
        <v>7023.6</v>
      </c>
      <c r="J10" s="6">
        <f>SUM(J5:J8)</f>
        <v>19</v>
      </c>
      <c r="K10" s="6">
        <f>SUM(K5:K8)</f>
        <v>13</v>
      </c>
      <c r="L10" s="6">
        <v>3</v>
      </c>
      <c r="M10" s="5">
        <f>SUM(M5:M8)</f>
        <v>40</v>
      </c>
      <c r="N10" s="5"/>
      <c r="O10" s="4"/>
      <c r="P10" s="2">
        <f>SUM(P5:P9)</f>
        <v>1805.9</v>
      </c>
      <c r="Q10" s="3">
        <f>SUM(A1)-SUM(P10,H10)/G10</f>
        <v>0.54539315930200716</v>
      </c>
      <c r="R10" s="1">
        <f>+P10/G10</f>
        <v>0.18876622005548319</v>
      </c>
      <c r="S10" s="1">
        <f>+H10/G10</f>
        <v>0.26584062064250968</v>
      </c>
      <c r="T10" s="2">
        <f>+G10/K10</f>
        <v>735.91230769230776</v>
      </c>
      <c r="U10" s="1">
        <f>K10/J10</f>
        <v>0.68421052631578949</v>
      </c>
    </row>
    <row r="12" spans="1:22" x14ac:dyDescent="0.25">
      <c r="G12" s="123"/>
      <c r="H12" s="123"/>
      <c r="I12" s="123"/>
      <c r="J12" s="123"/>
      <c r="K12" s="123"/>
      <c r="L12" s="123"/>
    </row>
  </sheetData>
  <mergeCells count="3">
    <mergeCell ref="F8:F9"/>
    <mergeCell ref="G8:O9"/>
    <mergeCell ref="G12:L12"/>
  </mergeCells>
  <hyperlinks>
    <hyperlink ref="V8" r:id="rId1" xr:uid="{00000000-0004-0000-0300-000000000000}"/>
  </hyperlinks>
  <pageMargins left="0.7" right="0.7" top="0.75" bottom="0.75" header="0.3" footer="0.3"/>
  <pageSetup scale="5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2"/>
  <sheetViews>
    <sheetView topLeftCell="C1" zoomScale="115" zoomScaleNormal="115" workbookViewId="0">
      <selection activeCell="P5" sqref="P5"/>
    </sheetView>
  </sheetViews>
  <sheetFormatPr defaultColWidth="8.85546875" defaultRowHeight="15" x14ac:dyDescent="0.25"/>
  <cols>
    <col min="4" max="4" width="11.7109375" customWidth="1"/>
    <col min="5" max="5" width="18.42578125" customWidth="1"/>
    <col min="6" max="6" width="16.140625" customWidth="1"/>
    <col min="7" max="7" width="14.85546875" customWidth="1"/>
    <col min="8" max="8" width="12.28515625" customWidth="1"/>
    <col min="9" max="9" width="11.85546875" customWidth="1"/>
    <col min="16" max="16" width="11.28515625" customWidth="1"/>
    <col min="20" max="20" width="11" customWidth="1"/>
  </cols>
  <sheetData>
    <row r="1" spans="1:22" x14ac:dyDescent="0.25">
      <c r="A1" s="56">
        <v>1</v>
      </c>
      <c r="B1" s="56"/>
      <c r="C1" s="56"/>
      <c r="D1" s="56"/>
      <c r="E1" s="56"/>
      <c r="F1" s="59"/>
      <c r="G1" s="53"/>
      <c r="M1" t="s">
        <v>34</v>
      </c>
      <c r="N1" s="54"/>
      <c r="O1" s="54"/>
      <c r="P1" s="54"/>
      <c r="Q1" s="54"/>
      <c r="R1" s="54"/>
      <c r="S1" s="54"/>
      <c r="U1" s="53"/>
    </row>
    <row r="2" spans="1:22" x14ac:dyDescent="0.25">
      <c r="A2" s="58" t="s">
        <v>33</v>
      </c>
      <c r="B2" s="57" t="s">
        <v>32</v>
      </c>
      <c r="C2" s="56"/>
      <c r="D2" s="56"/>
      <c r="E2" s="56">
        <v>11</v>
      </c>
      <c r="F2" s="55"/>
      <c r="G2" s="53"/>
      <c r="N2" s="54"/>
      <c r="O2" s="54"/>
      <c r="P2" s="54"/>
      <c r="Q2" s="54"/>
      <c r="R2" s="54"/>
      <c r="S2" s="54"/>
      <c r="U2" s="53"/>
    </row>
    <row r="3" spans="1:22" ht="90" x14ac:dyDescent="0.25">
      <c r="A3" s="51"/>
      <c r="B3" s="52" t="s">
        <v>31</v>
      </c>
      <c r="C3" s="51"/>
      <c r="D3" s="51"/>
      <c r="E3" s="51"/>
      <c r="F3" s="50"/>
      <c r="G3" s="50"/>
      <c r="H3" s="49"/>
      <c r="I3" s="49"/>
      <c r="J3" s="49"/>
      <c r="K3" s="49"/>
      <c r="L3" s="49"/>
      <c r="M3" s="49" t="s">
        <v>30</v>
      </c>
      <c r="N3" s="48"/>
      <c r="O3" s="48"/>
      <c r="P3" s="47" t="s">
        <v>29</v>
      </c>
      <c r="Q3" s="46">
        <v>0.6</v>
      </c>
      <c r="R3" s="46" t="s">
        <v>28</v>
      </c>
      <c r="S3" s="46">
        <v>0.2</v>
      </c>
      <c r="T3" s="45">
        <v>550</v>
      </c>
      <c r="U3" s="44">
        <v>0.6</v>
      </c>
    </row>
    <row r="4" spans="1:22" x14ac:dyDescent="0.25">
      <c r="A4" s="8" t="s">
        <v>27</v>
      </c>
      <c r="B4" s="43" t="s">
        <v>25</v>
      </c>
      <c r="C4" s="8" t="s">
        <v>26</v>
      </c>
      <c r="D4" s="42" t="s">
        <v>25</v>
      </c>
      <c r="E4" s="8" t="s">
        <v>24</v>
      </c>
      <c r="F4" s="41"/>
      <c r="G4" s="5" t="s">
        <v>23</v>
      </c>
      <c r="H4" s="5" t="s">
        <v>22</v>
      </c>
      <c r="I4" s="5" t="s">
        <v>21</v>
      </c>
      <c r="J4" s="5" t="s">
        <v>20</v>
      </c>
      <c r="K4" s="5" t="s">
        <v>19</v>
      </c>
      <c r="L4" s="5" t="s">
        <v>18</v>
      </c>
      <c r="M4" s="5" t="s">
        <v>17</v>
      </c>
      <c r="N4" s="5" t="s">
        <v>16</v>
      </c>
      <c r="O4" s="40" t="s">
        <v>15</v>
      </c>
      <c r="P4" s="39" t="s">
        <v>14</v>
      </c>
      <c r="Q4" s="5" t="s">
        <v>13</v>
      </c>
      <c r="R4" s="5" t="s">
        <v>12</v>
      </c>
      <c r="S4" s="5" t="s">
        <v>11</v>
      </c>
      <c r="T4" s="5" t="s">
        <v>10</v>
      </c>
      <c r="U4" s="5" t="s">
        <v>9</v>
      </c>
    </row>
    <row r="5" spans="1:22" x14ac:dyDescent="0.25">
      <c r="A5" s="15"/>
      <c r="B5" s="7">
        <f>+A5-G5</f>
        <v>-6764.84</v>
      </c>
      <c r="C5" s="15"/>
      <c r="D5" s="7">
        <f>+C5-H5</f>
        <v>-1475.99</v>
      </c>
      <c r="E5" s="7">
        <f>+A5-C5</f>
        <v>0</v>
      </c>
      <c r="F5" s="38" t="s">
        <v>8</v>
      </c>
      <c r="G5" s="34">
        <v>6764.84</v>
      </c>
      <c r="H5" s="14">
        <v>1475.99</v>
      </c>
      <c r="I5" s="27">
        <f>+G5-H5</f>
        <v>5288.85</v>
      </c>
      <c r="J5" s="33">
        <v>15</v>
      </c>
      <c r="K5" s="33">
        <v>12</v>
      </c>
      <c r="L5" s="33">
        <v>2</v>
      </c>
      <c r="M5" s="32">
        <v>34</v>
      </c>
      <c r="N5" s="31"/>
      <c r="O5" s="37">
        <v>0.25</v>
      </c>
      <c r="P5" s="36">
        <f>O5*I5+50</f>
        <v>1372.2125000000001</v>
      </c>
      <c r="Q5" s="28">
        <f>SUM(A1)-SUM(P5,H5)/G5</f>
        <v>0.57896971694822041</v>
      </c>
      <c r="R5" s="26">
        <f>+P5/G5</f>
        <v>0.20284478272952502</v>
      </c>
      <c r="S5" s="26">
        <f>+H5/G5</f>
        <v>0.21818550032225448</v>
      </c>
      <c r="T5" s="27">
        <f>+G5/K5</f>
        <v>563.73666666666668</v>
      </c>
      <c r="U5" s="26">
        <f>K5/J5</f>
        <v>0.8</v>
      </c>
    </row>
    <row r="6" spans="1:22" x14ac:dyDescent="0.25">
      <c r="A6" s="15"/>
      <c r="B6" s="7"/>
      <c r="C6" s="15"/>
      <c r="D6" s="7"/>
      <c r="E6" s="7"/>
      <c r="F6" s="35" t="s">
        <v>7</v>
      </c>
      <c r="G6" s="34">
        <v>0</v>
      </c>
      <c r="H6" s="14">
        <v>0</v>
      </c>
      <c r="I6" s="27">
        <v>0</v>
      </c>
      <c r="J6" s="33">
        <v>0</v>
      </c>
      <c r="K6" s="33">
        <v>0</v>
      </c>
      <c r="L6" s="33">
        <v>0</v>
      </c>
      <c r="M6" s="32">
        <v>0</v>
      </c>
      <c r="N6" s="31"/>
      <c r="O6" s="30">
        <v>18.75</v>
      </c>
      <c r="P6" s="29">
        <v>0</v>
      </c>
      <c r="Q6" s="28" t="e">
        <f>SUM(A1)-SUM(P6,H6)/G6</f>
        <v>#DIV/0!</v>
      </c>
      <c r="R6" s="26" t="e">
        <f>+P6/G6</f>
        <v>#DIV/0!</v>
      </c>
      <c r="S6" s="26" t="e">
        <f>+H6/G6</f>
        <v>#DIV/0!</v>
      </c>
      <c r="T6" s="27" t="e">
        <f>+G6/K6</f>
        <v>#DIV/0!</v>
      </c>
      <c r="U6" s="26" t="e">
        <f>K6/J6</f>
        <v>#DIV/0!</v>
      </c>
    </row>
    <row r="7" spans="1:22" x14ac:dyDescent="0.25">
      <c r="A7" s="15"/>
      <c r="B7" s="7"/>
      <c r="C7" s="15"/>
      <c r="D7" s="7"/>
      <c r="E7" s="7"/>
      <c r="F7" s="25" t="s">
        <v>6</v>
      </c>
      <c r="G7" s="24"/>
      <c r="H7" s="18"/>
      <c r="I7" s="18"/>
      <c r="J7" s="23"/>
      <c r="K7" s="23"/>
      <c r="L7" s="23"/>
      <c r="M7" s="22"/>
      <c r="N7" s="22"/>
      <c r="O7" s="21"/>
      <c r="P7" s="20"/>
      <c r="Q7" s="19"/>
      <c r="R7" s="17"/>
      <c r="S7" s="17"/>
      <c r="T7" s="18"/>
      <c r="U7" s="17"/>
    </row>
    <row r="8" spans="1:22" x14ac:dyDescent="0.25">
      <c r="A8" s="15"/>
      <c r="B8" s="7" t="e">
        <f>+A8-G8</f>
        <v>#VALUE!</v>
      </c>
      <c r="C8" s="15"/>
      <c r="D8" s="7">
        <f>+C8-H8</f>
        <v>0</v>
      </c>
      <c r="E8" s="7">
        <f>+A8-C8</f>
        <v>0</v>
      </c>
      <c r="F8" s="115" t="s">
        <v>5</v>
      </c>
      <c r="G8" s="117" t="s">
        <v>4</v>
      </c>
      <c r="H8" s="118"/>
      <c r="I8" s="118"/>
      <c r="J8" s="118"/>
      <c r="K8" s="118"/>
      <c r="L8" s="118"/>
      <c r="M8" s="118"/>
      <c r="N8" s="118"/>
      <c r="O8" s="119"/>
      <c r="P8" s="14"/>
      <c r="Q8" s="13"/>
      <c r="R8" s="12"/>
      <c r="S8" s="12"/>
      <c r="T8" s="11"/>
      <c r="U8" s="16"/>
      <c r="V8" s="9" t="s">
        <v>3</v>
      </c>
    </row>
    <row r="9" spans="1:22" x14ac:dyDescent="0.25">
      <c r="A9" s="15"/>
      <c r="B9" s="7"/>
      <c r="C9" s="15"/>
      <c r="D9" s="7"/>
      <c r="E9" s="7"/>
      <c r="F9" s="116"/>
      <c r="G9" s="120"/>
      <c r="H9" s="121"/>
      <c r="I9" s="121"/>
      <c r="J9" s="121"/>
      <c r="K9" s="121"/>
      <c r="L9" s="121"/>
      <c r="M9" s="121"/>
      <c r="N9" s="121"/>
      <c r="O9" s="122"/>
      <c r="P9" s="14"/>
      <c r="Q9" s="13"/>
      <c r="R9" s="12"/>
      <c r="S9" s="12"/>
      <c r="T9" s="11"/>
      <c r="U9" s="10"/>
      <c r="V9" s="9"/>
    </row>
    <row r="10" spans="1:22" x14ac:dyDescent="0.25">
      <c r="A10" s="8"/>
      <c r="B10" s="7"/>
      <c r="C10" s="8"/>
      <c r="D10" s="7"/>
      <c r="E10" s="7"/>
      <c r="F10" s="5" t="s">
        <v>2</v>
      </c>
      <c r="G10" s="2">
        <f>SUM(G5:G8)</f>
        <v>6764.84</v>
      </c>
      <c r="H10" s="2">
        <f>SUM(H5:H8)</f>
        <v>1475.99</v>
      </c>
      <c r="I10" s="2">
        <f>+G10-H10</f>
        <v>5288.85</v>
      </c>
      <c r="J10" s="6">
        <f>SUM(J5:J8)</f>
        <v>15</v>
      </c>
      <c r="K10" s="6">
        <f>SUM(K5:K8)</f>
        <v>12</v>
      </c>
      <c r="L10" s="6">
        <v>3</v>
      </c>
      <c r="M10" s="5">
        <f>SUM(M5:M8)</f>
        <v>34</v>
      </c>
      <c r="N10" s="5"/>
      <c r="O10" s="4"/>
      <c r="P10" s="2">
        <f>SUM(P5:P9)</f>
        <v>1372.2125000000001</v>
      </c>
      <c r="Q10" s="3">
        <f>SUM(A1)-SUM(P10,H10)/G10</f>
        <v>0.57896971694822041</v>
      </c>
      <c r="R10" s="1">
        <f>+P10/G10</f>
        <v>0.20284478272952502</v>
      </c>
      <c r="S10" s="1">
        <f>+H10/G10</f>
        <v>0.21818550032225448</v>
      </c>
      <c r="T10" s="2">
        <f>+G10/K10</f>
        <v>563.73666666666668</v>
      </c>
      <c r="U10" s="1">
        <f>K10/J10</f>
        <v>0.8</v>
      </c>
    </row>
    <row r="12" spans="1:22" x14ac:dyDescent="0.25">
      <c r="G12" s="123"/>
      <c r="H12" s="123"/>
      <c r="I12" s="123"/>
      <c r="J12" s="123"/>
      <c r="K12" s="123"/>
      <c r="L12" s="123"/>
    </row>
  </sheetData>
  <mergeCells count="3">
    <mergeCell ref="F8:F9"/>
    <mergeCell ref="G8:O9"/>
    <mergeCell ref="G12:L12"/>
  </mergeCells>
  <hyperlinks>
    <hyperlink ref="V8" r:id="rId1" xr:uid="{00000000-0004-0000-0400-000000000000}"/>
  </hyperlinks>
  <pageMargins left="0.7" right="0.7" top="0.75" bottom="0.75" header="0.3" footer="0.3"/>
  <pageSetup scale="5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8"/>
  <sheetViews>
    <sheetView zoomScale="115" zoomScaleNormal="115" workbookViewId="0">
      <selection activeCell="O5" sqref="O5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style="54" customWidth="1"/>
    <col min="6" max="6" width="11.85546875" customWidth="1"/>
    <col min="7" max="7" width="4.7109375" bestFit="1" customWidth="1"/>
    <col min="8" max="8" width="4.42578125" bestFit="1" customWidth="1"/>
    <col min="9" max="9" width="5.140625" bestFit="1" customWidth="1"/>
    <col min="10" max="10" width="6.140625" customWidth="1"/>
    <col min="11" max="11" width="5.42578125" customWidth="1"/>
    <col min="12" max="12" width="7.7109375" style="54" bestFit="1" customWidth="1"/>
    <col min="13" max="13" width="8.42578125" bestFit="1" customWidth="1"/>
    <col min="14" max="14" width="12.5703125" customWidth="1"/>
    <col min="15" max="15" width="7" customWidth="1"/>
    <col min="16" max="16" width="8.28515625" bestFit="1" customWidth="1"/>
    <col min="17" max="17" width="6.7109375" bestFit="1" customWidth="1"/>
    <col min="18" max="18" width="12" customWidth="1"/>
    <col min="19" max="19" width="6.7109375" bestFit="1" customWidth="1"/>
  </cols>
  <sheetData>
    <row r="1" spans="1:19" x14ac:dyDescent="0.25">
      <c r="A1" s="59" t="s">
        <v>45</v>
      </c>
      <c r="B1" s="67" t="s">
        <v>46</v>
      </c>
      <c r="C1" s="70"/>
      <c r="E1" s="70"/>
      <c r="J1" t="s">
        <v>34</v>
      </c>
      <c r="K1" s="54"/>
      <c r="M1" s="54"/>
      <c r="N1" s="54"/>
      <c r="O1" s="54"/>
      <c r="P1" s="54"/>
      <c r="Q1" s="54"/>
      <c r="S1" s="53"/>
    </row>
    <row r="2" spans="1:19" x14ac:dyDescent="0.25">
      <c r="A2" s="48"/>
      <c r="B2" s="53"/>
      <c r="C2" s="70"/>
      <c r="E2" s="71" t="s">
        <v>41</v>
      </c>
      <c r="K2" s="54"/>
      <c r="M2" s="54"/>
      <c r="N2" s="54"/>
      <c r="O2" s="54"/>
      <c r="P2" s="54"/>
      <c r="Q2" s="54"/>
      <c r="S2" s="53"/>
    </row>
    <row r="3" spans="1:19" x14ac:dyDescent="0.25">
      <c r="A3" s="50"/>
      <c r="B3" s="50"/>
      <c r="C3" s="71"/>
      <c r="D3" s="49"/>
      <c r="E3" s="71" t="s">
        <v>38</v>
      </c>
      <c r="F3" s="49"/>
      <c r="G3" s="49"/>
      <c r="H3" s="49"/>
      <c r="I3" s="49"/>
      <c r="J3" s="49" t="s">
        <v>30</v>
      </c>
      <c r="K3" s="48"/>
      <c r="L3" s="48"/>
      <c r="M3" s="48"/>
      <c r="N3" s="47" t="s">
        <v>29</v>
      </c>
      <c r="O3" s="46">
        <v>0.6</v>
      </c>
      <c r="P3" s="46" t="s">
        <v>28</v>
      </c>
      <c r="Q3" s="46">
        <v>0.2</v>
      </c>
      <c r="R3" s="45">
        <v>550</v>
      </c>
      <c r="S3" s="44">
        <v>0.6</v>
      </c>
    </row>
    <row r="4" spans="1:19" x14ac:dyDescent="0.25">
      <c r="A4" s="41"/>
      <c r="B4" s="5" t="s">
        <v>23</v>
      </c>
      <c r="C4" s="72" t="s">
        <v>37</v>
      </c>
      <c r="D4" s="5" t="s">
        <v>22</v>
      </c>
      <c r="E4" s="72">
        <v>8.2500000000000004E-2</v>
      </c>
      <c r="F4" s="5" t="s">
        <v>21</v>
      </c>
      <c r="G4" s="5" t="s">
        <v>20</v>
      </c>
      <c r="H4" s="5" t="s">
        <v>19</v>
      </c>
      <c r="I4" s="5" t="s">
        <v>18</v>
      </c>
      <c r="J4" s="5" t="s">
        <v>17</v>
      </c>
      <c r="K4" s="5" t="s">
        <v>16</v>
      </c>
      <c r="L4" s="72" t="s">
        <v>39</v>
      </c>
      <c r="M4" s="40" t="s">
        <v>40</v>
      </c>
      <c r="N4" s="39" t="s">
        <v>14</v>
      </c>
      <c r="O4" s="5" t="s">
        <v>13</v>
      </c>
      <c r="P4" s="5" t="s">
        <v>12</v>
      </c>
      <c r="Q4" s="5" t="s">
        <v>11</v>
      </c>
      <c r="R4" s="5" t="s">
        <v>10</v>
      </c>
      <c r="S4" s="5" t="s">
        <v>9</v>
      </c>
    </row>
    <row r="5" spans="1:19" x14ac:dyDescent="0.25">
      <c r="A5" s="38" t="s">
        <v>43</v>
      </c>
      <c r="B5" s="34">
        <f>14567.51</f>
        <v>14567.51</v>
      </c>
      <c r="C5" s="34">
        <v>250</v>
      </c>
      <c r="D5" s="14">
        <v>5164.08</v>
      </c>
      <c r="E5" s="60">
        <f>+D5*E4</f>
        <v>426.03660000000002</v>
      </c>
      <c r="F5" s="61">
        <f>+B5-C5-D5-E5</f>
        <v>8727.3934000000008</v>
      </c>
      <c r="G5" s="33">
        <v>11</v>
      </c>
      <c r="H5" s="33">
        <v>9</v>
      </c>
      <c r="I5" s="33">
        <v>2</v>
      </c>
      <c r="J5" s="32">
        <v>40</v>
      </c>
      <c r="K5" s="31"/>
      <c r="L5" s="69">
        <v>0</v>
      </c>
      <c r="M5" s="64">
        <v>0.25</v>
      </c>
      <c r="N5" s="65">
        <f>M5*F5+L5</f>
        <v>2181.8483500000002</v>
      </c>
      <c r="O5" s="28">
        <f>(+D5+N5)/B5</f>
        <v>0.50426794627221816</v>
      </c>
      <c r="P5" s="26">
        <f>+N5/B5</f>
        <v>0.14977496840571933</v>
      </c>
      <c r="Q5" s="26">
        <f>(+D5+E5)/B5</f>
        <v>0.38373864854048495</v>
      </c>
      <c r="R5" s="27">
        <f>+B5/H5</f>
        <v>1618.6122222222223</v>
      </c>
      <c r="S5" s="26">
        <f>H5/G5</f>
        <v>0.81818181818181823</v>
      </c>
    </row>
    <row r="6" spans="1:19" x14ac:dyDescent="0.25">
      <c r="A6" s="35" t="s">
        <v>44</v>
      </c>
      <c r="B6" s="60"/>
      <c r="C6" s="60"/>
      <c r="D6" s="61"/>
      <c r="E6" s="60"/>
      <c r="F6" s="27"/>
      <c r="G6" s="62"/>
      <c r="H6" s="62"/>
      <c r="I6" s="62"/>
      <c r="J6" s="63"/>
      <c r="K6" s="31"/>
      <c r="L6" s="74"/>
      <c r="M6" s="76">
        <f>+N5/J5</f>
        <v>54.546208750000005</v>
      </c>
      <c r="N6" s="66"/>
      <c r="O6" s="28"/>
      <c r="P6" s="26"/>
      <c r="Q6" s="26"/>
      <c r="R6" s="27"/>
      <c r="S6" s="26"/>
    </row>
    <row r="7" spans="1:19" x14ac:dyDescent="0.25">
      <c r="A7" s="68"/>
      <c r="B7" s="24"/>
      <c r="C7" s="24"/>
      <c r="D7" s="18"/>
      <c r="E7" s="18"/>
      <c r="F7" s="18"/>
      <c r="G7" s="23"/>
      <c r="H7" s="23"/>
      <c r="I7" s="23"/>
      <c r="J7" s="22"/>
      <c r="K7" s="22"/>
      <c r="L7" s="21"/>
      <c r="M7" s="21"/>
      <c r="N7" s="20"/>
      <c r="O7" s="19"/>
      <c r="P7" s="17"/>
      <c r="Q7" s="17"/>
      <c r="R7" s="18"/>
      <c r="S7" s="17"/>
    </row>
    <row r="8" spans="1:19" x14ac:dyDescent="0.25">
      <c r="A8" s="5" t="s">
        <v>42</v>
      </c>
      <c r="B8" s="2">
        <f>SUM(B5:B7)</f>
        <v>14567.51</v>
      </c>
      <c r="C8" s="73"/>
      <c r="D8" s="2">
        <f>SUM(D5:D7)</f>
        <v>5164.08</v>
      </c>
      <c r="E8" s="73"/>
      <c r="F8" s="2">
        <f>+B8-D8</f>
        <v>9403.43</v>
      </c>
      <c r="G8" s="6">
        <f>SUM(G5:G7)</f>
        <v>11</v>
      </c>
      <c r="H8" s="6">
        <f>SUM(H5:H7)</f>
        <v>9</v>
      </c>
      <c r="I8" s="6">
        <v>3</v>
      </c>
      <c r="J8" s="5">
        <f>SUM(J5:J7)</f>
        <v>40</v>
      </c>
      <c r="K8" s="5"/>
      <c r="L8" s="75"/>
      <c r="M8" s="4"/>
      <c r="N8" s="2">
        <f>SUM(N5:N7)</f>
        <v>2181.8483500000002</v>
      </c>
      <c r="O8" s="3">
        <f>+P5</f>
        <v>0.14977496840571933</v>
      </c>
      <c r="P8" s="1">
        <f>+N8/B8</f>
        <v>0.14977496840571933</v>
      </c>
      <c r="Q8" s="1">
        <f>+D8/B8</f>
        <v>0.3544929778664988</v>
      </c>
      <c r="R8" s="2">
        <f>+B8/H8</f>
        <v>1618.6122222222223</v>
      </c>
      <c r="S8" s="1">
        <f>H8/G8</f>
        <v>0.81818181818181823</v>
      </c>
    </row>
  </sheetData>
  <pageMargins left="0.7" right="0.7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8"/>
  <sheetViews>
    <sheetView zoomScale="115" zoomScaleNormal="115" workbookViewId="0">
      <selection activeCell="C15" sqref="C15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style="54" customWidth="1"/>
    <col min="6" max="6" width="11.85546875" customWidth="1"/>
    <col min="7" max="7" width="4.7109375" bestFit="1" customWidth="1"/>
    <col min="8" max="8" width="4.42578125" bestFit="1" customWidth="1"/>
    <col min="9" max="9" width="5.140625" bestFit="1" customWidth="1"/>
    <col min="10" max="10" width="6.140625" customWidth="1"/>
    <col min="11" max="11" width="5.42578125" customWidth="1"/>
    <col min="12" max="12" width="7.7109375" style="54" bestFit="1" customWidth="1"/>
    <col min="13" max="13" width="8.42578125" customWidth="1"/>
    <col min="14" max="14" width="12.5703125" customWidth="1"/>
    <col min="15" max="15" width="7" customWidth="1"/>
    <col min="16" max="16" width="8.28515625" bestFit="1" customWidth="1"/>
    <col min="17" max="17" width="6.7109375" bestFit="1" customWidth="1"/>
    <col min="18" max="18" width="12" customWidth="1"/>
    <col min="19" max="19" width="6.7109375" bestFit="1" customWidth="1"/>
  </cols>
  <sheetData>
    <row r="1" spans="1:19" x14ac:dyDescent="0.25">
      <c r="A1" s="59" t="s">
        <v>45</v>
      </c>
      <c r="B1" s="67" t="s">
        <v>48</v>
      </c>
      <c r="C1" s="70"/>
      <c r="E1" s="70"/>
      <c r="J1" t="s">
        <v>34</v>
      </c>
      <c r="K1" s="54"/>
      <c r="M1" s="54"/>
      <c r="N1" s="54"/>
      <c r="O1" s="54"/>
      <c r="P1" s="54"/>
      <c r="Q1" s="54"/>
      <c r="S1" s="53"/>
    </row>
    <row r="2" spans="1:19" x14ac:dyDescent="0.25">
      <c r="A2" s="48"/>
      <c r="B2" s="53"/>
      <c r="C2" s="70"/>
      <c r="E2" s="71" t="s">
        <v>41</v>
      </c>
      <c r="K2" s="54"/>
      <c r="M2" s="54"/>
      <c r="N2" s="54"/>
      <c r="O2" s="54"/>
      <c r="P2" s="54"/>
      <c r="Q2" s="54"/>
      <c r="S2" s="53"/>
    </row>
    <row r="3" spans="1:19" x14ac:dyDescent="0.25">
      <c r="A3" s="50"/>
      <c r="B3" s="50"/>
      <c r="C3" s="71"/>
      <c r="D3" s="49"/>
      <c r="E3" s="71" t="s">
        <v>38</v>
      </c>
      <c r="F3" s="49"/>
      <c r="G3" s="49"/>
      <c r="H3" s="49"/>
      <c r="I3" s="49"/>
      <c r="J3" s="49" t="s">
        <v>30</v>
      </c>
      <c r="K3" s="48"/>
      <c r="L3" s="48"/>
      <c r="M3" s="48"/>
      <c r="N3" s="47" t="s">
        <v>29</v>
      </c>
      <c r="O3" s="46">
        <v>0.6</v>
      </c>
      <c r="P3" s="46" t="s">
        <v>28</v>
      </c>
      <c r="Q3" s="46">
        <v>0.2</v>
      </c>
      <c r="R3" s="45">
        <v>550</v>
      </c>
      <c r="S3" s="44">
        <v>0.6</v>
      </c>
    </row>
    <row r="4" spans="1:19" x14ac:dyDescent="0.25">
      <c r="A4" s="41"/>
      <c r="B4" s="5" t="s">
        <v>23</v>
      </c>
      <c r="C4" s="72" t="s">
        <v>37</v>
      </c>
      <c r="D4" s="5" t="s">
        <v>22</v>
      </c>
      <c r="E4" s="72">
        <v>8.2500000000000004E-2</v>
      </c>
      <c r="F4" s="5" t="s">
        <v>21</v>
      </c>
      <c r="G4" s="5" t="s">
        <v>20</v>
      </c>
      <c r="H4" s="5" t="s">
        <v>19</v>
      </c>
      <c r="I4" s="5" t="s">
        <v>18</v>
      </c>
      <c r="J4" s="5" t="s">
        <v>17</v>
      </c>
      <c r="K4" s="5" t="s">
        <v>16</v>
      </c>
      <c r="L4" s="72" t="s">
        <v>39</v>
      </c>
      <c r="M4" s="40" t="s">
        <v>40</v>
      </c>
      <c r="N4" s="39" t="s">
        <v>14</v>
      </c>
      <c r="O4" s="5" t="s">
        <v>13</v>
      </c>
      <c r="P4" s="5" t="s">
        <v>12</v>
      </c>
      <c r="Q4" s="5" t="s">
        <v>11</v>
      </c>
      <c r="R4" s="5" t="s">
        <v>10</v>
      </c>
      <c r="S4" s="5" t="s">
        <v>9</v>
      </c>
    </row>
    <row r="5" spans="1:19" x14ac:dyDescent="0.25">
      <c r="A5" s="38" t="s">
        <v>43</v>
      </c>
      <c r="B5" s="34">
        <v>6883.87</v>
      </c>
      <c r="C5" s="34">
        <v>153.84</v>
      </c>
      <c r="D5" s="14">
        <v>1675.57</v>
      </c>
      <c r="E5" s="60">
        <f>+D5*E4</f>
        <v>138.23452499999999</v>
      </c>
      <c r="F5" s="61">
        <f>+B5-C5-D5-E5</f>
        <v>4916.2254750000002</v>
      </c>
      <c r="G5" s="33">
        <v>12</v>
      </c>
      <c r="H5" s="33">
        <v>10</v>
      </c>
      <c r="I5" s="33">
        <v>3</v>
      </c>
      <c r="J5" s="32">
        <v>32</v>
      </c>
      <c r="K5" s="31"/>
      <c r="L5" s="69">
        <v>0</v>
      </c>
      <c r="M5" s="64">
        <v>0.25</v>
      </c>
      <c r="N5" s="65">
        <f>M5*F5+L5</f>
        <v>1229.05636875</v>
      </c>
      <c r="O5" s="28">
        <f>(+F5+N5)/B5</f>
        <v>0.89270742238740708</v>
      </c>
      <c r="P5" s="26">
        <f>+N5/B5</f>
        <v>0.17854148447748142</v>
      </c>
      <c r="Q5" s="26">
        <f>(+D5+E5)/B5</f>
        <v>0.26348616766440969</v>
      </c>
      <c r="R5" s="27">
        <f>+B5/H5</f>
        <v>688.38699999999994</v>
      </c>
      <c r="S5" s="26">
        <f>H5/G5</f>
        <v>0.83333333333333337</v>
      </c>
    </row>
    <row r="6" spans="1:19" x14ac:dyDescent="0.25">
      <c r="A6" s="35" t="s">
        <v>44</v>
      </c>
      <c r="B6" s="60"/>
      <c r="C6" s="60"/>
      <c r="D6" s="61"/>
      <c r="E6" s="60"/>
      <c r="F6" s="27"/>
      <c r="G6" s="62"/>
      <c r="H6" s="62"/>
      <c r="I6" s="62"/>
      <c r="J6" s="63"/>
      <c r="K6" s="31"/>
      <c r="L6" s="74"/>
      <c r="M6" s="76">
        <f>+N5/J5</f>
        <v>38.408011523437501</v>
      </c>
      <c r="N6" s="66"/>
      <c r="O6" s="28"/>
      <c r="P6" s="26"/>
      <c r="Q6" s="26"/>
      <c r="R6" s="27"/>
      <c r="S6" s="26"/>
    </row>
    <row r="7" spans="1:19" x14ac:dyDescent="0.25">
      <c r="A7" s="68"/>
      <c r="B7" s="24"/>
      <c r="C7" s="24"/>
      <c r="D7" s="18"/>
      <c r="E7" s="18"/>
      <c r="F7" s="18"/>
      <c r="G7" s="23"/>
      <c r="H7" s="23"/>
      <c r="I7" s="23"/>
      <c r="J7" s="22"/>
      <c r="K7" s="22"/>
      <c r="L7" s="21"/>
      <c r="M7" s="21"/>
      <c r="N7" s="20"/>
      <c r="O7" s="19"/>
      <c r="P7" s="17"/>
      <c r="Q7" s="17"/>
      <c r="R7" s="18"/>
      <c r="S7" s="17"/>
    </row>
    <row r="8" spans="1:19" x14ac:dyDescent="0.25">
      <c r="A8" s="5" t="s">
        <v>42</v>
      </c>
      <c r="B8" s="2">
        <f>SUM(B5:B7)</f>
        <v>6883.87</v>
      </c>
      <c r="C8" s="73"/>
      <c r="D8" s="2">
        <f>SUM(D5:D7)</f>
        <v>1675.57</v>
      </c>
      <c r="E8" s="73"/>
      <c r="F8" s="2">
        <f>+B8-D8</f>
        <v>5208.3</v>
      </c>
      <c r="G8" s="6">
        <f>SUM(G5:G7)</f>
        <v>12</v>
      </c>
      <c r="H8" s="6">
        <f>SUM(H5:H7)</f>
        <v>10</v>
      </c>
      <c r="I8" s="6">
        <v>3</v>
      </c>
      <c r="J8" s="5">
        <f>SUM(J5:J7)</f>
        <v>32</v>
      </c>
      <c r="K8" s="5"/>
      <c r="L8" s="75"/>
      <c r="M8" s="4"/>
      <c r="N8" s="2">
        <f>SUM(N5:N7)</f>
        <v>1229.05636875</v>
      </c>
      <c r="O8" s="3">
        <f>+P5</f>
        <v>0.17854148447748142</v>
      </c>
      <c r="P8" s="1">
        <f>+N8/B8</f>
        <v>0.17854148447748142</v>
      </c>
      <c r="Q8" s="1">
        <f>+D8/B8</f>
        <v>0.24340523571769948</v>
      </c>
      <c r="R8" s="2">
        <f>+B8/H8</f>
        <v>688.38699999999994</v>
      </c>
      <c r="S8" s="1">
        <f>H8/G8</f>
        <v>0.83333333333333337</v>
      </c>
    </row>
  </sheetData>
  <pageMargins left="0.7" right="0.7" top="0.75" bottom="0.75" header="0.3" footer="0.3"/>
  <pageSetup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8"/>
  <sheetViews>
    <sheetView zoomScale="115" zoomScaleNormal="115" workbookViewId="0">
      <selection activeCell="M16" sqref="M16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style="54" customWidth="1"/>
    <col min="6" max="6" width="11.85546875" customWidth="1"/>
    <col min="7" max="7" width="4.7109375" bestFit="1" customWidth="1"/>
    <col min="8" max="8" width="4.42578125" bestFit="1" customWidth="1"/>
    <col min="9" max="9" width="5.140625" bestFit="1" customWidth="1"/>
    <col min="10" max="10" width="6.140625" customWidth="1"/>
    <col min="11" max="11" width="5.42578125" customWidth="1"/>
    <col min="12" max="12" width="8.42578125" style="54" bestFit="1" customWidth="1"/>
    <col min="13" max="13" width="8.42578125" customWidth="1"/>
    <col min="14" max="14" width="12.5703125" customWidth="1"/>
    <col min="15" max="15" width="7" customWidth="1"/>
    <col min="16" max="16" width="8.28515625" bestFit="1" customWidth="1"/>
    <col min="17" max="17" width="6.7109375" bestFit="1" customWidth="1"/>
    <col min="18" max="18" width="12" customWidth="1"/>
    <col min="19" max="19" width="6.7109375" bestFit="1" customWidth="1"/>
  </cols>
  <sheetData>
    <row r="1" spans="1:19" x14ac:dyDescent="0.25">
      <c r="A1" s="59" t="s">
        <v>45</v>
      </c>
      <c r="B1" s="67" t="s">
        <v>47</v>
      </c>
      <c r="C1" s="70"/>
      <c r="E1" s="70"/>
      <c r="J1" t="s">
        <v>34</v>
      </c>
      <c r="K1" s="54"/>
      <c r="M1" s="54"/>
      <c r="N1" s="54"/>
      <c r="O1" s="54"/>
      <c r="P1" s="54"/>
      <c r="Q1" s="54"/>
      <c r="S1" s="53"/>
    </row>
    <row r="2" spans="1:19" x14ac:dyDescent="0.25">
      <c r="A2" s="48"/>
      <c r="B2" s="53"/>
      <c r="C2" s="70"/>
      <c r="E2" s="71" t="s">
        <v>41</v>
      </c>
      <c r="K2" s="54"/>
      <c r="M2" s="54"/>
      <c r="N2" s="54"/>
      <c r="O2" s="54"/>
      <c r="P2" s="54"/>
      <c r="Q2" s="54"/>
      <c r="S2" s="53"/>
    </row>
    <row r="3" spans="1:19" x14ac:dyDescent="0.25">
      <c r="A3" s="50"/>
      <c r="B3" s="50"/>
      <c r="C3" s="71"/>
      <c r="D3" s="49"/>
      <c r="E3" s="71" t="s">
        <v>38</v>
      </c>
      <c r="F3" s="49"/>
      <c r="G3" s="49"/>
      <c r="H3" s="49"/>
      <c r="I3" s="49"/>
      <c r="J3" s="49" t="s">
        <v>30</v>
      </c>
      <c r="K3" s="48"/>
      <c r="L3" s="48"/>
      <c r="M3" s="48"/>
      <c r="N3" s="47" t="s">
        <v>29</v>
      </c>
      <c r="O3" s="46">
        <v>0.6</v>
      </c>
      <c r="P3" s="46" t="s">
        <v>28</v>
      </c>
      <c r="Q3" s="46">
        <v>0.2</v>
      </c>
      <c r="R3" s="45">
        <v>550</v>
      </c>
      <c r="S3" s="44">
        <v>0.6</v>
      </c>
    </row>
    <row r="4" spans="1:19" x14ac:dyDescent="0.25">
      <c r="A4" s="41"/>
      <c r="B4" s="5" t="s">
        <v>23</v>
      </c>
      <c r="C4" s="72" t="s">
        <v>37</v>
      </c>
      <c r="D4" s="5" t="s">
        <v>22</v>
      </c>
      <c r="E4" s="72">
        <v>8.2500000000000004E-2</v>
      </c>
      <c r="F4" s="5" t="s">
        <v>21</v>
      </c>
      <c r="G4" s="5" t="s">
        <v>20</v>
      </c>
      <c r="H4" s="5" t="s">
        <v>19</v>
      </c>
      <c r="I4" s="5" t="s">
        <v>18</v>
      </c>
      <c r="J4" s="5" t="s">
        <v>17</v>
      </c>
      <c r="K4" s="5" t="s">
        <v>16</v>
      </c>
      <c r="L4" s="72" t="s">
        <v>39</v>
      </c>
      <c r="M4" s="40" t="s">
        <v>40</v>
      </c>
      <c r="N4" s="39" t="s">
        <v>14</v>
      </c>
      <c r="O4" s="5" t="s">
        <v>13</v>
      </c>
      <c r="P4" s="5" t="s">
        <v>12</v>
      </c>
      <c r="Q4" s="5" t="s">
        <v>11</v>
      </c>
      <c r="R4" s="5" t="s">
        <v>10</v>
      </c>
      <c r="S4" s="5" t="s">
        <v>9</v>
      </c>
    </row>
    <row r="5" spans="1:19" x14ac:dyDescent="0.25">
      <c r="A5" s="38" t="s">
        <v>43</v>
      </c>
      <c r="B5" s="34">
        <v>10082.9</v>
      </c>
      <c r="C5" s="34">
        <v>0</v>
      </c>
      <c r="D5" s="14">
        <v>3462.88</v>
      </c>
      <c r="E5" s="60">
        <f>+D5*E4</f>
        <v>285.68760000000003</v>
      </c>
      <c r="F5" s="61">
        <f>+B5-C5-D5-E5</f>
        <v>6334.3323999999993</v>
      </c>
      <c r="G5" s="33">
        <v>17</v>
      </c>
      <c r="H5" s="33">
        <v>12</v>
      </c>
      <c r="I5" s="33">
        <v>5</v>
      </c>
      <c r="J5" s="32">
        <v>40</v>
      </c>
      <c r="K5" s="31"/>
      <c r="L5" s="69">
        <v>17.5</v>
      </c>
      <c r="M5" s="64">
        <v>0.25</v>
      </c>
      <c r="N5" s="65">
        <f>M5*F5+L5</f>
        <v>1601.0830999999998</v>
      </c>
      <c r="O5" s="28">
        <f>(+D5+N5)/B5</f>
        <v>0.50223280008727644</v>
      </c>
      <c r="P5" s="26">
        <f>+N5/B5</f>
        <v>0.15879192494222891</v>
      </c>
      <c r="Q5" s="26">
        <f>(+D5+E5)/B5</f>
        <v>0.37177474734451404</v>
      </c>
      <c r="R5" s="27">
        <f>+B5/H5</f>
        <v>840.24166666666667</v>
      </c>
      <c r="S5" s="26">
        <f>H5/G5</f>
        <v>0.70588235294117652</v>
      </c>
    </row>
    <row r="6" spans="1:19" x14ac:dyDescent="0.25">
      <c r="A6" s="35" t="s">
        <v>44</v>
      </c>
      <c r="B6" s="60"/>
      <c r="C6" s="60"/>
      <c r="D6" s="61"/>
      <c r="E6" s="60"/>
      <c r="F6" s="27"/>
      <c r="G6" s="62"/>
      <c r="H6" s="62"/>
      <c r="I6" s="62"/>
      <c r="J6" s="63"/>
      <c r="K6" s="31"/>
      <c r="L6" s="74"/>
      <c r="M6" s="76">
        <f>+N5/J5</f>
        <v>40.027077499999997</v>
      </c>
      <c r="N6" s="66"/>
      <c r="O6" s="28"/>
      <c r="P6" s="26"/>
      <c r="Q6" s="26"/>
      <c r="R6" s="27"/>
      <c r="S6" s="26"/>
    </row>
    <row r="7" spans="1:19" x14ac:dyDescent="0.25">
      <c r="A7" s="68"/>
      <c r="B7" s="24"/>
      <c r="C7" s="24"/>
      <c r="D7" s="18"/>
      <c r="E7" s="18"/>
      <c r="F7" s="18"/>
      <c r="G7" s="23"/>
      <c r="H7" s="23"/>
      <c r="I7" s="23"/>
      <c r="J7" s="22"/>
      <c r="K7" s="22"/>
      <c r="L7" s="21"/>
      <c r="M7" s="21"/>
      <c r="N7" s="20"/>
      <c r="O7" s="19"/>
      <c r="P7" s="17"/>
      <c r="Q7" s="17"/>
      <c r="R7" s="18"/>
      <c r="S7" s="17"/>
    </row>
    <row r="8" spans="1:19" x14ac:dyDescent="0.25">
      <c r="A8" s="5" t="s">
        <v>42</v>
      </c>
      <c r="B8" s="2">
        <f>SUM(B5:B7)</f>
        <v>10082.9</v>
      </c>
      <c r="C8" s="73"/>
      <c r="D8" s="2">
        <f>SUM(D5:D7)</f>
        <v>3462.88</v>
      </c>
      <c r="E8" s="73"/>
      <c r="F8" s="2">
        <f>+B8-D8</f>
        <v>6620.0199999999995</v>
      </c>
      <c r="G8" s="6">
        <f>SUM(G5:G7)</f>
        <v>17</v>
      </c>
      <c r="H8" s="6">
        <f>SUM(H5:H7)</f>
        <v>12</v>
      </c>
      <c r="I8" s="6">
        <v>3</v>
      </c>
      <c r="J8" s="5">
        <f>SUM(J5:J7)</f>
        <v>40</v>
      </c>
      <c r="K8" s="5"/>
      <c r="L8" s="75"/>
      <c r="M8" s="4"/>
      <c r="N8" s="2">
        <f>SUM(N5:N7)</f>
        <v>1601.0830999999998</v>
      </c>
      <c r="O8" s="3">
        <f>+P5</f>
        <v>0.15879192494222891</v>
      </c>
      <c r="P8" s="1">
        <f>+N8/B8</f>
        <v>0.15879192494222891</v>
      </c>
      <c r="Q8" s="1">
        <f>+D8/B8</f>
        <v>0.34344087514504756</v>
      </c>
      <c r="R8" s="2">
        <f>+B8/H8</f>
        <v>840.24166666666667</v>
      </c>
      <c r="S8" s="1">
        <f>H8/G8</f>
        <v>0.70588235294117652</v>
      </c>
    </row>
  </sheetData>
  <pageMargins left="0.7" right="0.7" top="0.75" bottom="0.75" header="0.3" footer="0.3"/>
  <pageSetup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0"/>
  <sheetViews>
    <sheetView zoomScale="115" zoomScaleNormal="115" workbookViewId="0">
      <selection activeCell="F19" sqref="F19"/>
    </sheetView>
  </sheetViews>
  <sheetFormatPr defaultColWidth="8.85546875" defaultRowHeight="15" x14ac:dyDescent="0.25"/>
  <cols>
    <col min="1" max="1" width="11.7109375" bestFit="1" customWidth="1"/>
    <col min="2" max="2" width="13.5703125" customWidth="1"/>
    <col min="3" max="3" width="11.85546875" style="54" customWidth="1"/>
    <col min="4" max="4" width="13.7109375" customWidth="1"/>
    <col min="5" max="5" width="11.5703125" style="54" customWidth="1"/>
    <col min="6" max="6" width="11.85546875" customWidth="1"/>
    <col min="7" max="7" width="4.7109375" bestFit="1" customWidth="1"/>
    <col min="8" max="8" width="4.42578125" bestFit="1" customWidth="1"/>
    <col min="9" max="9" width="5.140625" bestFit="1" customWidth="1"/>
    <col min="10" max="10" width="6.140625" customWidth="1"/>
    <col min="11" max="11" width="5.42578125" customWidth="1"/>
    <col min="12" max="12" width="8.42578125" style="54" bestFit="1" customWidth="1"/>
    <col min="13" max="13" width="8.42578125" customWidth="1"/>
    <col min="14" max="14" width="12.5703125" customWidth="1"/>
    <col min="15" max="15" width="7" customWidth="1"/>
    <col min="16" max="16" width="8.28515625" bestFit="1" customWidth="1"/>
    <col min="17" max="17" width="6.7109375" bestFit="1" customWidth="1"/>
    <col min="18" max="18" width="12" customWidth="1"/>
    <col min="19" max="19" width="6.7109375" bestFit="1" customWidth="1"/>
  </cols>
  <sheetData>
    <row r="1" spans="1:19" x14ac:dyDescent="0.25">
      <c r="A1" s="59" t="s">
        <v>45</v>
      </c>
      <c r="B1" s="67" t="s">
        <v>51</v>
      </c>
      <c r="C1" s="70"/>
      <c r="E1" s="70"/>
      <c r="J1" t="s">
        <v>34</v>
      </c>
      <c r="K1" s="54"/>
      <c r="M1" s="54"/>
      <c r="N1" s="54"/>
      <c r="O1" s="54"/>
      <c r="P1" s="54"/>
      <c r="Q1" s="54"/>
      <c r="S1" s="53"/>
    </row>
    <row r="2" spans="1:19" x14ac:dyDescent="0.25">
      <c r="A2" s="48"/>
      <c r="B2" s="53"/>
      <c r="C2" s="70"/>
      <c r="E2" s="71" t="s">
        <v>41</v>
      </c>
      <c r="K2" s="54"/>
      <c r="M2" s="54"/>
      <c r="N2" s="54"/>
      <c r="O2" s="54"/>
      <c r="P2" s="54"/>
      <c r="Q2" s="54"/>
      <c r="S2" s="53"/>
    </row>
    <row r="3" spans="1:19" x14ac:dyDescent="0.25">
      <c r="A3" s="50"/>
      <c r="B3" s="50"/>
      <c r="C3" s="71"/>
      <c r="D3" s="49"/>
      <c r="E3" s="71" t="s">
        <v>38</v>
      </c>
      <c r="F3" s="49"/>
      <c r="G3" s="49"/>
      <c r="H3" s="49"/>
      <c r="I3" s="49"/>
      <c r="J3" s="49" t="s">
        <v>30</v>
      </c>
      <c r="K3" s="48"/>
      <c r="L3" s="48"/>
      <c r="M3" s="48"/>
      <c r="N3" s="47" t="s">
        <v>29</v>
      </c>
      <c r="O3" s="46">
        <v>0.6</v>
      </c>
      <c r="P3" s="46" t="s">
        <v>28</v>
      </c>
      <c r="Q3" s="46">
        <v>0.2</v>
      </c>
      <c r="R3" s="45">
        <v>550</v>
      </c>
      <c r="S3" s="44">
        <v>0.6</v>
      </c>
    </row>
    <row r="4" spans="1:19" x14ac:dyDescent="0.25">
      <c r="A4" s="41"/>
      <c r="B4" s="5" t="s">
        <v>23</v>
      </c>
      <c r="C4" s="72" t="s">
        <v>37</v>
      </c>
      <c r="D4" s="5" t="s">
        <v>22</v>
      </c>
      <c r="E4" s="72">
        <v>8.2500000000000004E-2</v>
      </c>
      <c r="F4" s="5" t="s">
        <v>21</v>
      </c>
      <c r="G4" s="5" t="s">
        <v>20</v>
      </c>
      <c r="H4" s="5" t="s">
        <v>19</v>
      </c>
      <c r="I4" s="5" t="s">
        <v>18</v>
      </c>
      <c r="J4" s="5" t="s">
        <v>17</v>
      </c>
      <c r="K4" s="5" t="s">
        <v>16</v>
      </c>
      <c r="L4" s="72" t="s">
        <v>39</v>
      </c>
      <c r="M4" s="40" t="s">
        <v>40</v>
      </c>
      <c r="N4" s="39" t="s">
        <v>14</v>
      </c>
      <c r="O4" s="5" t="s">
        <v>13</v>
      </c>
      <c r="P4" s="5" t="s">
        <v>12</v>
      </c>
      <c r="Q4" s="5" t="s">
        <v>11</v>
      </c>
      <c r="R4" s="5" t="s">
        <v>10</v>
      </c>
      <c r="S4" s="5" t="s">
        <v>9</v>
      </c>
    </row>
    <row r="5" spans="1:19" x14ac:dyDescent="0.25">
      <c r="A5" s="38" t="s">
        <v>43</v>
      </c>
      <c r="B5" s="34">
        <v>6134.94</v>
      </c>
      <c r="C5" s="34">
        <v>0</v>
      </c>
      <c r="D5" s="14">
        <v>2284.9299999999998</v>
      </c>
      <c r="E5" s="60">
        <f>+D5*E4</f>
        <v>188.50672499999999</v>
      </c>
      <c r="F5" s="61">
        <f>+B5-C5-D5-E5</f>
        <v>3661.5032749999996</v>
      </c>
      <c r="G5" s="33">
        <v>10</v>
      </c>
      <c r="H5" s="33">
        <v>6</v>
      </c>
      <c r="I5" s="33">
        <v>1</v>
      </c>
      <c r="J5" s="32">
        <v>30</v>
      </c>
      <c r="K5" s="31"/>
      <c r="L5" s="69">
        <v>0</v>
      </c>
      <c r="M5" s="64">
        <v>0.25</v>
      </c>
      <c r="N5" s="65">
        <f>M5*F5+L5</f>
        <v>915.37581874999989</v>
      </c>
      <c r="O5" s="28">
        <f>(+D5+N5)/B5</f>
        <v>0.52165234195444454</v>
      </c>
      <c r="P5" s="26">
        <f>+N5/B5</f>
        <v>0.14920697166557456</v>
      </c>
      <c r="Q5" s="26">
        <f>(+D5+E5)/B5</f>
        <v>0.40317211333770181</v>
      </c>
      <c r="R5" s="27">
        <f>+B5/H5</f>
        <v>1022.4899999999999</v>
      </c>
      <c r="S5" s="26">
        <f>H5/G5</f>
        <v>0.6</v>
      </c>
    </row>
    <row r="6" spans="1:19" x14ac:dyDescent="0.25">
      <c r="A6" s="35" t="s">
        <v>44</v>
      </c>
      <c r="B6" s="60"/>
      <c r="C6" s="60"/>
      <c r="D6" s="61"/>
      <c r="E6" s="60"/>
      <c r="F6" s="27"/>
      <c r="G6" s="62"/>
      <c r="H6" s="62"/>
      <c r="I6" s="62"/>
      <c r="J6" s="63"/>
      <c r="K6" s="31"/>
      <c r="L6" s="74"/>
      <c r="M6" s="76">
        <f>+N5/J5</f>
        <v>30.512527291666665</v>
      </c>
      <c r="N6" s="66"/>
      <c r="O6" s="28"/>
      <c r="P6" s="26"/>
      <c r="Q6" s="26"/>
      <c r="R6" s="27"/>
      <c r="S6" s="26"/>
    </row>
    <row r="7" spans="1:19" x14ac:dyDescent="0.25">
      <c r="A7" s="68"/>
      <c r="B7" s="24"/>
      <c r="C7" s="24"/>
      <c r="D7" s="18"/>
      <c r="E7" s="18"/>
      <c r="F7" s="18"/>
      <c r="G7" s="23"/>
      <c r="H7" s="23"/>
      <c r="I7" s="23"/>
      <c r="J7" s="22"/>
      <c r="K7" s="22"/>
      <c r="L7" s="21"/>
      <c r="M7" s="21"/>
      <c r="N7" s="20"/>
      <c r="O7" s="19"/>
      <c r="P7" s="17"/>
      <c r="Q7" s="17"/>
      <c r="R7" s="18"/>
      <c r="S7" s="17"/>
    </row>
    <row r="8" spans="1:19" x14ac:dyDescent="0.25">
      <c r="A8" s="5" t="s">
        <v>42</v>
      </c>
      <c r="B8" s="2">
        <f>SUM(B5:B7)</f>
        <v>6134.94</v>
      </c>
      <c r="C8" s="73"/>
      <c r="D8" s="2">
        <f>SUM(D5:D7)</f>
        <v>2284.9299999999998</v>
      </c>
      <c r="E8" s="73"/>
      <c r="F8" s="2">
        <f>+B8-D8</f>
        <v>3850.0099999999998</v>
      </c>
      <c r="G8" s="6">
        <f>SUM(G5:G7)</f>
        <v>10</v>
      </c>
      <c r="H8" s="6">
        <f>SUM(H5:H7)</f>
        <v>6</v>
      </c>
      <c r="I8" s="6">
        <v>3</v>
      </c>
      <c r="J8" s="5">
        <f>SUM(J5:J7)</f>
        <v>30</v>
      </c>
      <c r="K8" s="5"/>
      <c r="L8" s="75"/>
      <c r="M8" s="4"/>
      <c r="N8" s="2">
        <f>SUM(N5:N7)</f>
        <v>915.37581874999989</v>
      </c>
      <c r="O8" s="3">
        <f>+P5</f>
        <v>0.14920697166557456</v>
      </c>
      <c r="P8" s="1">
        <f>+N8/B8</f>
        <v>0.14920697166557456</v>
      </c>
      <c r="Q8" s="1">
        <f>+D8/B8</f>
        <v>0.37244537028886998</v>
      </c>
      <c r="R8" s="2">
        <f>+B8/H8</f>
        <v>1022.4899999999999</v>
      </c>
      <c r="S8" s="1">
        <f>H8/G8</f>
        <v>0.6</v>
      </c>
    </row>
    <row r="10" spans="1:19" x14ac:dyDescent="0.25">
      <c r="B10" t="s">
        <v>49</v>
      </c>
    </row>
  </sheetData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4.13.18</vt:lpstr>
      <vt:lpstr>4.20.18</vt:lpstr>
      <vt:lpstr>4.27.18</vt:lpstr>
      <vt:lpstr>5.4.18</vt:lpstr>
      <vt:lpstr>5.11.18</vt:lpstr>
      <vt:lpstr>5.18.18</vt:lpstr>
      <vt:lpstr>5.25.18</vt:lpstr>
      <vt:lpstr>6.1.18</vt:lpstr>
      <vt:lpstr>6.8.18</vt:lpstr>
      <vt:lpstr>6.15.18</vt:lpstr>
      <vt:lpstr>6.22.18</vt:lpstr>
      <vt:lpstr>6.29.18</vt:lpstr>
      <vt:lpstr>7.6.18</vt:lpstr>
      <vt:lpstr>7.13.18</vt:lpstr>
      <vt:lpstr>7.20.18</vt:lpstr>
      <vt:lpstr>7.27.18</vt:lpstr>
      <vt:lpstr>8.3.18</vt:lpstr>
      <vt:lpstr>8.10.18</vt:lpstr>
      <vt:lpstr>8.17.18</vt:lpstr>
      <vt:lpstr>8.24.18</vt:lpstr>
      <vt:lpstr>9.7.18</vt:lpstr>
      <vt:lpstr>9.14.18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fc21</dc:creator>
  <cp:lastModifiedBy>Office 57</cp:lastModifiedBy>
  <cp:lastPrinted>2018-07-20T16:02:35Z</cp:lastPrinted>
  <dcterms:created xsi:type="dcterms:W3CDTF">2018-04-11T15:38:52Z</dcterms:created>
  <dcterms:modified xsi:type="dcterms:W3CDTF">2018-09-07T21:07:40Z</dcterms:modified>
</cp:coreProperties>
</file>